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olid Waste Management Reports\Tonnage Reports\"/>
    </mc:Choice>
  </mc:AlternateContent>
  <bookViews>
    <workbookView xWindow="0" yWindow="0" windowWidth="11130" windowHeight="11310" tabRatio="806" activeTab="10"/>
  </bookViews>
  <sheets>
    <sheet name="Instructions" sheetId="20" r:id="rId1"/>
    <sheet name="1. Cheat Sheet" sheetId="21" r:id="rId2"/>
    <sheet name="2. List Reports" sheetId="19" r:id="rId3"/>
    <sheet name="3. Residential Conversions" sheetId="15" r:id="rId4"/>
    <sheet name="4. Commercial Conversions" sheetId="16" r:id="rId5"/>
    <sheet name="5. CY Lbs to Tons " sheetId="18" r:id="rId6"/>
    <sheet name="6. Residential" sheetId="1" r:id="rId7"/>
    <sheet name="7. Commercial" sheetId="14" r:id="rId8"/>
    <sheet name="Summary" sheetId="2" r:id="rId9"/>
    <sheet name="8. Addendum " sheetId="17" r:id="rId10"/>
    <sheet name="Print out version" sheetId="22" r:id="rId11"/>
  </sheets>
  <externalReferences>
    <externalReference r:id="rId12"/>
    <externalReference r:id="rId13"/>
  </externalReferences>
  <definedNames>
    <definedName name="CountyStart">[1]CoMun!$A$1</definedName>
    <definedName name="sdf">[1]CoMun!$A:$A</definedName>
    <definedName name="solver_cvg" localSheetId="8" hidden="1">0.001</definedName>
    <definedName name="solver_drv" localSheetId="8" hidden="1">1</definedName>
    <definedName name="solver_est" localSheetId="8" hidden="1">1</definedName>
    <definedName name="solver_itr" localSheetId="8" hidden="1">100</definedName>
    <definedName name="solver_lin" localSheetId="8" hidden="1">2</definedName>
    <definedName name="solver_neg" localSheetId="8" hidden="1">2</definedName>
    <definedName name="solver_num" localSheetId="8" hidden="1">0</definedName>
    <definedName name="solver_nwt" localSheetId="8" hidden="1">1</definedName>
    <definedName name="solver_opt" localSheetId="8" hidden="1">Summary!$D$30</definedName>
    <definedName name="solver_pre" localSheetId="8" hidden="1">0.000001</definedName>
    <definedName name="solver_scl" localSheetId="8" hidden="1">2</definedName>
    <definedName name="solver_sho" localSheetId="8" hidden="1">2</definedName>
    <definedName name="solver_tim" localSheetId="8" hidden="1">100</definedName>
    <definedName name="solver_tol" localSheetId="8" hidden="1">0.05</definedName>
    <definedName name="solver_typ" localSheetId="8" hidden="1">1</definedName>
    <definedName name="solver_val" localSheetId="8" hidden="1">0</definedName>
    <definedName name="States">[1]CoMun!$L$2:$L$52</definedName>
  </definedNames>
  <calcPr calcId="162913"/>
</workbook>
</file>

<file path=xl/calcChain.xml><?xml version="1.0" encoding="utf-8"?>
<calcChain xmlns="http://schemas.openxmlformats.org/spreadsheetml/2006/main">
  <c r="B8" i="14" l="1"/>
  <c r="B6" i="14"/>
  <c r="B3" i="14"/>
  <c r="D21" i="2" l="1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E55" i="16"/>
  <c r="B55" i="16"/>
  <c r="E54" i="16"/>
  <c r="B54" i="16"/>
  <c r="E53" i="16"/>
  <c r="B53" i="16"/>
  <c r="E52" i="16"/>
  <c r="B52" i="16"/>
  <c r="E51" i="16"/>
  <c r="B51" i="16"/>
  <c r="E48" i="16"/>
  <c r="B48" i="16"/>
  <c r="E47" i="16"/>
  <c r="B47" i="16"/>
  <c r="E46" i="16"/>
  <c r="B46" i="16"/>
  <c r="E45" i="16"/>
  <c r="B45" i="16"/>
  <c r="E44" i="16"/>
  <c r="B44" i="16"/>
  <c r="E21" i="2" l="1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26" i="16" l="1"/>
  <c r="E66" i="16" s="1"/>
  <c r="B26" i="16"/>
  <c r="B66" i="16" s="1"/>
  <c r="E25" i="16"/>
  <c r="E65" i="16" s="1"/>
  <c r="B25" i="16"/>
  <c r="B65" i="16" s="1"/>
  <c r="E24" i="16"/>
  <c r="E64" i="16" s="1"/>
  <c r="B24" i="16"/>
  <c r="B64" i="16" s="1"/>
  <c r="E23" i="16"/>
  <c r="E63" i="16" s="1"/>
  <c r="B23" i="16"/>
  <c r="B63" i="16" s="1"/>
  <c r="E20" i="16"/>
  <c r="B20" i="16"/>
  <c r="B62" i="16" s="1"/>
  <c r="E19" i="16"/>
  <c r="B19" i="16"/>
  <c r="B61" i="16" s="1"/>
  <c r="E18" i="16"/>
  <c r="B18" i="16"/>
  <c r="B60" i="16" s="1"/>
  <c r="E17" i="16"/>
  <c r="E59" i="16" s="1"/>
  <c r="B17" i="16"/>
  <c r="B59" i="16" s="1"/>
  <c r="E14" i="16"/>
  <c r="B14" i="16"/>
  <c r="E13" i="16"/>
  <c r="B13" i="16"/>
  <c r="E12" i="16"/>
  <c r="B12" i="16"/>
  <c r="B55" i="15"/>
  <c r="B54" i="15"/>
  <c r="B53" i="15"/>
  <c r="B52" i="15"/>
  <c r="F54" i="15"/>
  <c r="F55" i="15"/>
  <c r="F53" i="15"/>
  <c r="F52" i="15"/>
  <c r="F56" i="15"/>
  <c r="B56" i="15"/>
  <c r="F49" i="15"/>
  <c r="F48" i="15"/>
  <c r="F47" i="15"/>
  <c r="F46" i="15"/>
  <c r="F45" i="15"/>
  <c r="B49" i="15"/>
  <c r="B48" i="15"/>
  <c r="B47" i="15"/>
  <c r="B46" i="15"/>
  <c r="F26" i="15"/>
  <c r="F25" i="15"/>
  <c r="F24" i="15"/>
  <c r="F23" i="15"/>
  <c r="F20" i="15"/>
  <c r="F19" i="15"/>
  <c r="F18" i="15"/>
  <c r="F17" i="15"/>
  <c r="B26" i="15"/>
  <c r="B25" i="15"/>
  <c r="B24" i="15"/>
  <c r="B23" i="15"/>
  <c r="B20" i="15"/>
  <c r="B19" i="15"/>
  <c r="B18" i="15"/>
  <c r="B17" i="15"/>
  <c r="F14" i="15"/>
  <c r="B14" i="15"/>
  <c r="B12" i="15"/>
  <c r="C68" i="18"/>
  <c r="E68" i="18"/>
  <c r="C69" i="18"/>
  <c r="E69" i="18"/>
  <c r="C73" i="18"/>
  <c r="E73" i="18"/>
  <c r="C74" i="18"/>
  <c r="E74" i="18"/>
  <c r="C78" i="18"/>
  <c r="E78" i="18"/>
  <c r="C79" i="18"/>
  <c r="E79" i="18"/>
  <c r="C83" i="18"/>
  <c r="E83" i="18"/>
  <c r="C84" i="18"/>
  <c r="E84" i="18"/>
  <c r="C88" i="18"/>
  <c r="E88" i="18"/>
  <c r="C89" i="18"/>
  <c r="E89" i="18"/>
  <c r="C93" i="18"/>
  <c r="E93" i="18"/>
  <c r="C94" i="18"/>
  <c r="E94" i="18"/>
  <c r="C98" i="18"/>
  <c r="E98" i="18"/>
  <c r="C99" i="18"/>
  <c r="E99" i="18"/>
  <c r="C103" i="18"/>
  <c r="E103" i="18"/>
  <c r="C104" i="18"/>
  <c r="E104" i="18"/>
  <c r="C108" i="18"/>
  <c r="E108" i="18"/>
  <c r="C109" i="18"/>
  <c r="E109" i="18"/>
  <c r="C113" i="18"/>
  <c r="E113" i="18"/>
  <c r="C114" i="18"/>
  <c r="E114" i="18"/>
  <c r="C118" i="18"/>
  <c r="E118" i="18"/>
  <c r="C119" i="18"/>
  <c r="E119" i="18"/>
  <c r="C123" i="18"/>
  <c r="E123" i="18"/>
  <c r="C124" i="18"/>
  <c r="E124" i="18"/>
  <c r="C128" i="18"/>
  <c r="E128" i="18"/>
  <c r="C129" i="18"/>
  <c r="E129" i="18"/>
  <c r="C133" i="18"/>
  <c r="E133" i="18"/>
  <c r="C134" i="18"/>
  <c r="E134" i="18"/>
  <c r="C138" i="18"/>
  <c r="E138" i="18"/>
  <c r="C139" i="18"/>
  <c r="E139" i="18"/>
  <c r="C143" i="18"/>
  <c r="E143" i="18"/>
  <c r="C144" i="18"/>
  <c r="E144" i="18"/>
  <c r="C148" i="18"/>
  <c r="E148" i="18"/>
  <c r="C149" i="18"/>
  <c r="E149" i="18"/>
  <c r="C153" i="18"/>
  <c r="E153" i="18"/>
  <c r="C154" i="18"/>
  <c r="E154" i="18"/>
  <c r="C158" i="18"/>
  <c r="E158" i="18"/>
  <c r="C159" i="18"/>
  <c r="E159" i="18"/>
  <c r="C163" i="18"/>
  <c r="E163" i="18"/>
  <c r="C164" i="18"/>
  <c r="E164" i="18"/>
  <c r="C168" i="18"/>
  <c r="E168" i="18"/>
  <c r="C169" i="18"/>
  <c r="E169" i="18"/>
  <c r="C173" i="18"/>
  <c r="E173" i="18"/>
  <c r="C174" i="18"/>
  <c r="E174" i="18"/>
  <c r="C178" i="18"/>
  <c r="E178" i="18"/>
  <c r="C179" i="18"/>
  <c r="E179" i="18"/>
  <c r="C183" i="18"/>
  <c r="E183" i="18"/>
  <c r="C184" i="18"/>
  <c r="E184" i="18"/>
  <c r="C188" i="18"/>
  <c r="E188" i="18"/>
  <c r="C189" i="18"/>
  <c r="E189" i="18"/>
  <c r="C193" i="18"/>
  <c r="E193" i="18"/>
  <c r="C194" i="18"/>
  <c r="E194" i="18"/>
  <c r="C198" i="18"/>
  <c r="E198" i="18"/>
  <c r="C199" i="18"/>
  <c r="E199" i="18"/>
  <c r="C64" i="18"/>
  <c r="E64" i="18"/>
  <c r="C62" i="18"/>
  <c r="E62" i="18"/>
  <c r="C57" i="18"/>
  <c r="E57" i="18"/>
  <c r="C58" i="18"/>
  <c r="E58" i="18"/>
  <c r="C51" i="18"/>
  <c r="E51" i="18"/>
  <c r="C52" i="18"/>
  <c r="E52" i="18"/>
  <c r="C45" i="18"/>
  <c r="E45" i="18"/>
  <c r="C46" i="18"/>
  <c r="E46" i="18"/>
  <c r="E39" i="18"/>
  <c r="C39" i="18"/>
  <c r="C40" i="18"/>
  <c r="E40" i="18"/>
  <c r="C32" i="18"/>
  <c r="E32" i="18"/>
  <c r="C34" i="18"/>
  <c r="E34" i="18"/>
  <c r="C26" i="18"/>
  <c r="E26" i="18"/>
  <c r="C28" i="18"/>
  <c r="E28" i="18"/>
  <c r="C22" i="18"/>
  <c r="E22" i="18"/>
  <c r="C16" i="18"/>
  <c r="E16" i="18"/>
  <c r="E10" i="18"/>
  <c r="C10" i="18"/>
  <c r="F13" i="15"/>
  <c r="F12" i="15"/>
  <c r="E197" i="18"/>
  <c r="C197" i="18"/>
  <c r="E192" i="18"/>
  <c r="C192" i="18"/>
  <c r="E187" i="18"/>
  <c r="C187" i="18"/>
  <c r="E182" i="18"/>
  <c r="C182" i="18"/>
  <c r="E177" i="18"/>
  <c r="C177" i="18"/>
  <c r="E172" i="18"/>
  <c r="C172" i="18"/>
  <c r="E167" i="18"/>
  <c r="C167" i="18"/>
  <c r="E162" i="18"/>
  <c r="C162" i="18"/>
  <c r="E157" i="18"/>
  <c r="C157" i="18"/>
  <c r="E152" i="18"/>
  <c r="C152" i="18"/>
  <c r="E147" i="18"/>
  <c r="C147" i="18"/>
  <c r="E142" i="18"/>
  <c r="C142" i="18"/>
  <c r="E137" i="18"/>
  <c r="C137" i="18"/>
  <c r="E132" i="18"/>
  <c r="C132" i="18"/>
  <c r="E127" i="18"/>
  <c r="C127" i="18"/>
  <c r="E122" i="18"/>
  <c r="C122" i="18"/>
  <c r="E117" i="18"/>
  <c r="C117" i="18"/>
  <c r="E112" i="18"/>
  <c r="C112" i="18"/>
  <c r="E107" i="18"/>
  <c r="C107" i="18"/>
  <c r="E102" i="18"/>
  <c r="C102" i="18"/>
  <c r="E97" i="18"/>
  <c r="C97" i="18"/>
  <c r="E92" i="18"/>
  <c r="C92" i="18"/>
  <c r="E87" i="18"/>
  <c r="C87" i="18"/>
  <c r="E82" i="18"/>
  <c r="C82" i="18"/>
  <c r="E77" i="18"/>
  <c r="C77" i="18"/>
  <c r="E72" i="18"/>
  <c r="C72" i="18"/>
  <c r="E67" i="18"/>
  <c r="C67" i="18"/>
  <c r="E63" i="18"/>
  <c r="C63" i="18"/>
  <c r="E56" i="18"/>
  <c r="C56" i="18"/>
  <c r="E50" i="18"/>
  <c r="C50" i="18"/>
  <c r="E44" i="18"/>
  <c r="C44" i="18"/>
  <c r="E38" i="18"/>
  <c r="C38" i="18"/>
  <c r="E33" i="18"/>
  <c r="C33" i="18"/>
  <c r="E27" i="18"/>
  <c r="C27" i="18"/>
  <c r="E20" i="18"/>
  <c r="C20" i="18"/>
  <c r="E14" i="18"/>
  <c r="C14" i="18"/>
  <c r="E8" i="18"/>
  <c r="C8" i="18"/>
  <c r="E60" i="16" l="1"/>
  <c r="D16" i="17" s="1"/>
  <c r="E61" i="16"/>
  <c r="D17" i="17" s="1"/>
  <c r="E62" i="16"/>
  <c r="D18" i="17" s="1"/>
  <c r="D22" i="17"/>
  <c r="D19" i="17"/>
  <c r="D21" i="17"/>
  <c r="B27" i="16"/>
  <c r="B21" i="16"/>
  <c r="E21" i="16"/>
  <c r="E27" i="16"/>
  <c r="F62" i="15"/>
  <c r="C16" i="17" s="1"/>
  <c r="F68" i="15"/>
  <c r="C22" i="17" s="1"/>
  <c r="F63" i="15"/>
  <c r="C17" i="17" s="1"/>
  <c r="F64" i="15"/>
  <c r="C18" i="17" s="1"/>
  <c r="D15" i="17"/>
  <c r="F67" i="15"/>
  <c r="C21" i="17" s="1"/>
  <c r="F66" i="15"/>
  <c r="C20" i="17" s="1"/>
  <c r="D20" i="17" l="1"/>
  <c r="F21" i="15"/>
  <c r="F61" i="15"/>
  <c r="C15" i="17" s="1"/>
  <c r="F27" i="15"/>
  <c r="F65" i="15"/>
  <c r="C19" i="17" s="1"/>
  <c r="E47" i="17" l="1"/>
  <c r="E46" i="17"/>
  <c r="E45" i="17"/>
  <c r="E44" i="17"/>
  <c r="E43" i="17"/>
  <c r="E42" i="17"/>
  <c r="E40" i="17"/>
  <c r="E37" i="17"/>
  <c r="E36" i="17"/>
  <c r="E35" i="17"/>
  <c r="E34" i="17"/>
  <c r="E33" i="17"/>
  <c r="E32" i="17"/>
  <c r="E31" i="17"/>
  <c r="E30" i="17"/>
  <c r="E29" i="17"/>
  <c r="E28" i="17"/>
  <c r="E27" i="17"/>
  <c r="E26" i="17"/>
  <c r="E25" i="17"/>
  <c r="E24" i="17"/>
  <c r="E23" i="17"/>
  <c r="B45" i="15" l="1"/>
  <c r="B13" i="15" l="1"/>
  <c r="B64" i="15"/>
  <c r="C18" i="1" s="1"/>
  <c r="C16" i="2" s="1"/>
  <c r="C27" i="15"/>
  <c r="B68" i="15" l="1"/>
  <c r="C22" i="1" s="1"/>
  <c r="C20" i="2" s="1"/>
  <c r="E18" i="17"/>
  <c r="B66" i="15"/>
  <c r="C20" i="1" s="1"/>
  <c r="C18" i="2" s="1"/>
  <c r="B67" i="15"/>
  <c r="C21" i="1" s="1"/>
  <c r="C19" i="2" s="1"/>
  <c r="C21" i="14"/>
  <c r="D19" i="2" s="1"/>
  <c r="B63" i="15"/>
  <c r="C17" i="1" s="1"/>
  <c r="C15" i="2" s="1"/>
  <c r="B61" i="15"/>
  <c r="E19" i="2" l="1"/>
  <c r="B62" i="15"/>
  <c r="C16" i="1" s="1"/>
  <c r="C14" i="2" s="1"/>
  <c r="B65" i="15"/>
  <c r="C19" i="1" s="1"/>
  <c r="C17" i="2" s="1"/>
  <c r="B27" i="15"/>
  <c r="C18" i="14"/>
  <c r="E21" i="17"/>
  <c r="C15" i="1"/>
  <c r="C13" i="2" s="1"/>
  <c r="E20" i="17"/>
  <c r="B21" i="15"/>
  <c r="C15" i="14"/>
  <c r="D13" i="2" s="1"/>
  <c r="E16" i="2" l="1"/>
  <c r="D16" i="2"/>
  <c r="E13" i="2"/>
  <c r="C20" i="14"/>
  <c r="C16" i="14"/>
  <c r="E22" i="17"/>
  <c r="C22" i="14"/>
  <c r="C19" i="14"/>
  <c r="E17" i="17"/>
  <c r="C17" i="14"/>
  <c r="E19" i="17"/>
  <c r="C49" i="1"/>
  <c r="C47" i="2" s="1"/>
  <c r="C49" i="17"/>
  <c r="E15" i="17"/>
  <c r="D14" i="2" l="1"/>
  <c r="E14" i="2" s="1"/>
  <c r="D15" i="2"/>
  <c r="E15" i="2" s="1"/>
  <c r="D20" i="2"/>
  <c r="E20" i="2" s="1"/>
  <c r="D18" i="2"/>
  <c r="E18" i="2" s="1"/>
  <c r="D17" i="2"/>
  <c r="E17" i="2" s="1"/>
  <c r="C49" i="14"/>
  <c r="E16" i="17"/>
  <c r="D49" i="17"/>
  <c r="E47" i="2" l="1"/>
  <c r="D47" i="2"/>
  <c r="E49" i="17"/>
</calcChain>
</file>

<file path=xl/sharedStrings.xml><?xml version="1.0" encoding="utf-8"?>
<sst xmlns="http://schemas.openxmlformats.org/spreadsheetml/2006/main" count="1265" uniqueCount="509">
  <si>
    <t>Material</t>
  </si>
  <si>
    <t>Commercial</t>
  </si>
  <si>
    <t>Total Tons</t>
  </si>
  <si>
    <t>01</t>
  </si>
  <si>
    <t>02</t>
  </si>
  <si>
    <t>03</t>
  </si>
  <si>
    <t>Newspaper</t>
  </si>
  <si>
    <t>04</t>
  </si>
  <si>
    <t>05</t>
  </si>
  <si>
    <t>06</t>
  </si>
  <si>
    <t>07</t>
  </si>
  <si>
    <t>08</t>
  </si>
  <si>
    <t>09</t>
  </si>
  <si>
    <t>Heavy Iron</t>
  </si>
  <si>
    <t>10</t>
  </si>
  <si>
    <t>11</t>
  </si>
  <si>
    <t>12</t>
  </si>
  <si>
    <t>Anti Freeze</t>
  </si>
  <si>
    <t>13</t>
  </si>
  <si>
    <t>14</t>
  </si>
  <si>
    <t>Scrap Autos</t>
  </si>
  <si>
    <t>15</t>
  </si>
  <si>
    <t>Used Motor Oil</t>
  </si>
  <si>
    <t>17</t>
  </si>
  <si>
    <t>Brush/Tree Parts</t>
  </si>
  <si>
    <t>18</t>
  </si>
  <si>
    <t>Grass Clippings</t>
  </si>
  <si>
    <t>19</t>
  </si>
  <si>
    <t>Leaves</t>
  </si>
  <si>
    <t>20</t>
  </si>
  <si>
    <t>Stumps</t>
  </si>
  <si>
    <t>21</t>
  </si>
  <si>
    <t>22</t>
  </si>
  <si>
    <t>23</t>
  </si>
  <si>
    <t>24</t>
  </si>
  <si>
    <t>25</t>
  </si>
  <si>
    <t>Other Glass</t>
  </si>
  <si>
    <t>Other Plastics</t>
  </si>
  <si>
    <t>Process Residue</t>
  </si>
  <si>
    <t>Textiles</t>
  </si>
  <si>
    <t>Corrugated</t>
  </si>
  <si>
    <t>Petroleum Contaminated Soil</t>
  </si>
  <si>
    <t>Description</t>
  </si>
  <si>
    <t>Tires</t>
  </si>
  <si>
    <t>16</t>
  </si>
  <si>
    <t>Residential</t>
  </si>
  <si>
    <t>Applicant:</t>
  </si>
  <si>
    <t xml:space="preserve">Recycling Coordinator:       </t>
  </si>
  <si>
    <t>Consumer Electronics</t>
  </si>
  <si>
    <t>Other Material Not Listed</t>
  </si>
  <si>
    <t>Batteries (Dry Cell)</t>
  </si>
  <si>
    <t>PLEASE ENTER ALL INFORMATION THAT APPLIES TO YOUR MUNICIPALITY IN TONS</t>
  </si>
  <si>
    <t>PLEASE DO NOT MAKE CHANGES TO THIS FORM</t>
  </si>
  <si>
    <t>SUBMIT TO OCEAN COUNTY DEPARTMENT OF SOLID WASTE MANAGEMENT</t>
  </si>
  <si>
    <t>Ocean</t>
  </si>
  <si>
    <t>Ocean County Municipal Recycling Tonnage Report Form</t>
  </si>
  <si>
    <t>Other Paper/Mags/Junk Mail</t>
  </si>
  <si>
    <t>Glass Containers</t>
  </si>
  <si>
    <t>Aluminum Cans</t>
  </si>
  <si>
    <t>Plastic Containers</t>
  </si>
  <si>
    <t>Non Ferrous &amp; Aluminum Scrap</t>
  </si>
  <si>
    <t>Wood Scrap</t>
  </si>
  <si>
    <t>White Goods/Light Iron</t>
  </si>
  <si>
    <t>Concrete/Asphalt/Brick/Block/Millings</t>
  </si>
  <si>
    <t>Commingled</t>
  </si>
  <si>
    <t>Single Stream</t>
  </si>
  <si>
    <t xml:space="preserve">Total </t>
  </si>
  <si>
    <t>Glass</t>
  </si>
  <si>
    <t>Plastic</t>
  </si>
  <si>
    <t>Comm Breakdown</t>
  </si>
  <si>
    <t>Sep. Collection</t>
  </si>
  <si>
    <t>Paper</t>
  </si>
  <si>
    <t>Paper Breakdown</t>
  </si>
  <si>
    <t>Office</t>
  </si>
  <si>
    <t>News</t>
  </si>
  <si>
    <t>Aluminum</t>
  </si>
  <si>
    <t>Steel</t>
  </si>
  <si>
    <t>Other Paper (mixed)</t>
  </si>
  <si>
    <t>News paper</t>
  </si>
  <si>
    <r>
      <t xml:space="preserve">*If you collect specific material in addition to your single stream or dual stream collection, please fill out the </t>
    </r>
    <r>
      <rPr>
        <b/>
        <sz val="10"/>
        <rFont val="Arial"/>
        <family val="2"/>
      </rPr>
      <t xml:space="preserve">Additional Materials Collected </t>
    </r>
    <r>
      <rPr>
        <sz val="10"/>
        <rFont val="Arial"/>
        <family val="2"/>
      </rPr>
      <t>section at the bottom of the page</t>
    </r>
  </si>
  <si>
    <t>Additional Material Collected</t>
  </si>
  <si>
    <t>* Phone books are to be listed under Other Paper (mixed)</t>
  </si>
  <si>
    <t>TOTAL</t>
  </si>
  <si>
    <r>
      <t xml:space="preserve">*If you collect specific material in addition to your single stream or dual stream collection, please fill out the </t>
    </r>
    <r>
      <rPr>
        <b/>
        <u/>
        <sz val="10"/>
        <rFont val="Arial"/>
        <family val="2"/>
      </rPr>
      <t>Additional Materials Collected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section at the bottom of the page</t>
    </r>
  </si>
  <si>
    <t>Conversion Table (Residential)</t>
  </si>
  <si>
    <r>
      <t>Conversion Table (</t>
    </r>
    <r>
      <rPr>
        <b/>
        <sz val="12"/>
        <rFont val="Arial"/>
        <family val="2"/>
      </rPr>
      <t>Commercial)</t>
    </r>
  </si>
  <si>
    <r>
      <t xml:space="preserve">* </t>
    </r>
    <r>
      <rPr>
        <b/>
        <sz val="10"/>
        <rFont val="Arial"/>
        <family val="2"/>
      </rPr>
      <t xml:space="preserve">ONLY FILL IN THE </t>
    </r>
    <r>
      <rPr>
        <b/>
        <sz val="10"/>
        <color indexed="10"/>
        <rFont val="Arial"/>
        <family val="2"/>
      </rPr>
      <t>RED BOXES</t>
    </r>
    <r>
      <rPr>
        <sz val="10"/>
        <rFont val="Arial"/>
        <family val="2"/>
      </rPr>
      <t xml:space="preserve">.  </t>
    </r>
    <r>
      <rPr>
        <b/>
        <u/>
        <sz val="10"/>
        <rFont val="Arial"/>
        <family val="2"/>
      </rPr>
      <t>DO NOT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type or delete anything in any other colored box.</t>
    </r>
  </si>
  <si>
    <r>
      <t>*</t>
    </r>
    <r>
      <rPr>
        <b/>
        <sz val="10"/>
        <rFont val="Arial"/>
        <family val="2"/>
      </rPr>
      <t xml:space="preserve"> ONLY FILL IN THE </t>
    </r>
    <r>
      <rPr>
        <b/>
        <sz val="10"/>
        <color indexed="10"/>
        <rFont val="Arial"/>
        <family val="2"/>
      </rPr>
      <t>RED BOXES</t>
    </r>
    <r>
      <rPr>
        <sz val="10"/>
        <rFont val="Arial"/>
        <family val="2"/>
      </rPr>
      <t xml:space="preserve">.  </t>
    </r>
    <r>
      <rPr>
        <b/>
        <u/>
        <sz val="10"/>
        <rFont val="Arial"/>
        <family val="2"/>
      </rPr>
      <t>DO NOT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type or delete anything in any other colored box.</t>
    </r>
  </si>
  <si>
    <t>County:</t>
  </si>
  <si>
    <t># HERE</t>
  </si>
  <si>
    <t>TOWN NAME HERE</t>
  </si>
  <si>
    <t>MRC NAME HERE</t>
  </si>
  <si>
    <t>Phone:</t>
  </si>
  <si>
    <t>Email:</t>
  </si>
  <si>
    <t>EMAIL HERE</t>
  </si>
  <si>
    <r>
      <t xml:space="preserve">MRC (or Muni Rep.) COMPLETING FORM:  </t>
    </r>
    <r>
      <rPr>
        <i/>
        <vertAlign val="superscript"/>
        <sz val="14"/>
        <rFont val="Arial"/>
        <family val="2"/>
      </rPr>
      <t>MRC OR REP NAME HERE</t>
    </r>
  </si>
  <si>
    <r>
      <t xml:space="preserve">Municipality:    </t>
    </r>
    <r>
      <rPr>
        <i/>
        <vertAlign val="superscript"/>
        <sz val="14"/>
        <rFont val="Arial"/>
        <family val="2"/>
      </rPr>
      <t>TOWN NAME HERE</t>
    </r>
  </si>
  <si>
    <r>
      <t xml:space="preserve">CONTACT PHONE/EMAIL:  </t>
    </r>
    <r>
      <rPr>
        <i/>
        <vertAlign val="superscript"/>
        <sz val="14"/>
        <rFont val="Arial"/>
        <family val="2"/>
      </rPr>
      <t>Phone #/Email HERE</t>
    </r>
  </si>
  <si>
    <t>If you need to amend/add/replace data, revise this form and email to:</t>
  </si>
  <si>
    <t>DUAL STREAM COLLECTION</t>
  </si>
  <si>
    <t>Commingled Only, No Single Stream Collection</t>
  </si>
  <si>
    <t>Commingled Only</t>
  </si>
  <si>
    <t>Paper Only</t>
  </si>
  <si>
    <t>*Other Paper (Mixed)</t>
  </si>
  <si>
    <t xml:space="preserve">*Other paper (Mixed) paper consists of junk mail, magazines, phone books, books </t>
  </si>
  <si>
    <t>Fluorescent Lights</t>
  </si>
  <si>
    <t>Paints &amp; Stains</t>
  </si>
  <si>
    <t>Office Paper/CPO</t>
  </si>
  <si>
    <t>Adendum</t>
  </si>
  <si>
    <t>01 CORRUGATED</t>
  </si>
  <si>
    <t>UNCOMPACTED</t>
  </si>
  <si>
    <t>COMPACTED</t>
  </si>
  <si>
    <t>CUBIC YARDS</t>
  </si>
  <si>
    <t>TONS</t>
  </si>
  <si>
    <t>02 MIXED OFFICE PAPER</t>
  </si>
  <si>
    <t>03 NEWSPAPER</t>
  </si>
  <si>
    <t>05 GLASS CONTAINERS (loose)</t>
  </si>
  <si>
    <t>05 GLASS CONTAINERS (broken)</t>
  </si>
  <si>
    <t>06 ALUMINUM CONTAINERS</t>
  </si>
  <si>
    <t>07 STEEL CONTAINERS</t>
  </si>
  <si>
    <t>07 (OIL FILTERS) report as STEEL CONTAINERS</t>
  </si>
  <si>
    <t># OF FILTERS</t>
  </si>
  <si>
    <t>55 GAL DRUMS</t>
  </si>
  <si>
    <t>#</t>
  </si>
  <si>
    <t>1 DRUM</t>
  </si>
  <si>
    <t>08 PLASTIC CONTAINERS (pete)</t>
  </si>
  <si>
    <t>08 PLASTIC CONTAINERS (hdpe)</t>
  </si>
  <si>
    <t>12 ANTI FREEZE</t>
  </si>
  <si>
    <t>POUNDS</t>
  </si>
  <si>
    <t>GALLONS</t>
  </si>
  <si>
    <t>13 AUTO BATTERIES</t>
  </si>
  <si>
    <t># OF BATTERIES</t>
  </si>
  <si>
    <t>14 AUTOS</t>
  </si>
  <si>
    <t># OF AUTOS</t>
  </si>
  <si>
    <t>15 AUTO TIRES</t>
  </si>
  <si>
    <t># OF TIRES</t>
  </si>
  <si>
    <t>15 TRUCK TIRES</t>
  </si>
  <si>
    <t>16 MOTOR OIL</t>
  </si>
  <si>
    <t>17 BRUSH COMPACTED</t>
  </si>
  <si>
    <t>CY</t>
  </si>
  <si>
    <t>17 BRUSH CHIPPED</t>
  </si>
  <si>
    <t>17 BRUSH UNCHIPPED</t>
  </si>
  <si>
    <t>18 GRASS COMPACTED</t>
  </si>
  <si>
    <t>18 GRASS UNCOMPACTED</t>
  </si>
  <si>
    <t>19 LEAVES COMPACTED</t>
  </si>
  <si>
    <t>19 LEAVES VACUUMED</t>
  </si>
  <si>
    <t>19 LEAVES LOOSE</t>
  </si>
  <si>
    <t>20 STUMPS</t>
  </si>
  <si>
    <t>21 Consumer Electronics - Central Processing Unit</t>
  </si>
  <si>
    <t># of units</t>
  </si>
  <si>
    <t>21Consumer Electronics - Monitors</t>
  </si>
  <si>
    <t>21Consumer Electronics - Printers</t>
  </si>
  <si>
    <t>21Consumer Electronics - Ink Cartridges</t>
  </si>
  <si>
    <t>22 CONCRETE</t>
  </si>
  <si>
    <t>22 ASPHALT</t>
  </si>
  <si>
    <t>23 FOOD WASTE</t>
  </si>
  <si>
    <t>55 GAL DRUM</t>
  </si>
  <si>
    <t>23 FOOD WASTE (Cooking Oil)</t>
  </si>
  <si>
    <t>1 GAL</t>
  </si>
  <si>
    <t>24 Fluorescent Lights</t>
  </si>
  <si>
    <t># of 4 ft bulbs</t>
  </si>
  <si>
    <t>29 CARPET</t>
  </si>
  <si>
    <t>Sq YRD</t>
  </si>
  <si>
    <t>30 WOOD SCRAP (pallets)</t>
  </si>
  <si>
    <t>30 WOOD SCRAP other</t>
  </si>
  <si>
    <t>Steel Containers</t>
  </si>
  <si>
    <t>Batteries/Lead Acid (Auto)</t>
  </si>
  <si>
    <t>Food Waste &amp; Cooking Oil</t>
  </si>
  <si>
    <t>Addendum</t>
  </si>
  <si>
    <t xml:space="preserve">Conversion Table </t>
  </si>
  <si>
    <t>* REPORT IN TONS ONLY</t>
  </si>
  <si>
    <t>You need to type the TON total in the proper cell, results won't export. Formulas from the NJDEP Tonnage report form.</t>
  </si>
  <si>
    <t>Sector</t>
  </si>
  <si>
    <t>Tons</t>
  </si>
  <si>
    <t>End Market (EM)</t>
  </si>
  <si>
    <t>EM State</t>
  </si>
  <si>
    <t>EM St Address</t>
  </si>
  <si>
    <t>EM County</t>
  </si>
  <si>
    <t>EM Municipality</t>
  </si>
  <si>
    <t>EM Zip Code</t>
  </si>
  <si>
    <t>EM Phone number</t>
  </si>
  <si>
    <t>List of reports received for all materials</t>
  </si>
  <si>
    <t>This is the same information you need to report on the NJDEP form.</t>
  </si>
  <si>
    <t>Sectors: Commercial, Residential, Industrial, and Institutional</t>
  </si>
  <si>
    <t>Half 1</t>
  </si>
  <si>
    <t>Half 2</t>
  </si>
  <si>
    <t>Residue</t>
  </si>
  <si>
    <t>County Tonnage Report</t>
  </si>
  <si>
    <t>NJDEP Tonnage Report</t>
  </si>
  <si>
    <t>Checklist</t>
  </si>
  <si>
    <t>Ocean County Recycling and Compost Reports</t>
  </si>
  <si>
    <t>Full year April 30th</t>
  </si>
  <si>
    <t>Meadowbrook</t>
  </si>
  <si>
    <t>Staples</t>
  </si>
  <si>
    <t>Waste Management</t>
  </si>
  <si>
    <t>Rockrete Recycling Corp</t>
  </si>
  <si>
    <t>Lorco Petroleum Services</t>
  </si>
  <si>
    <t>Colgate Paper Stock</t>
  </si>
  <si>
    <t>Clayton Block Co</t>
  </si>
  <si>
    <t>Britton Industries</t>
  </si>
  <si>
    <t xml:space="preserve">Action Supply </t>
  </si>
  <si>
    <t>Home Depot</t>
  </si>
  <si>
    <t>Kohls</t>
  </si>
  <si>
    <t>Walmart</t>
  </si>
  <si>
    <t>Bayshore</t>
  </si>
  <si>
    <t>Arawak Paving Company</t>
  </si>
  <si>
    <t>Clean Earth of Carteret</t>
  </si>
  <si>
    <t>Costco</t>
  </si>
  <si>
    <t>Gold Star Recycling</t>
  </si>
  <si>
    <t>Hermans Trucking</t>
  </si>
  <si>
    <t>L&amp;L Redi Mix</t>
  </si>
  <si>
    <t>Mazza</t>
  </si>
  <si>
    <t>Phone 732-323-0226 Fax 732-323-3244</t>
  </si>
  <si>
    <t xml:space="preserve">energy@staples.com  </t>
  </si>
  <si>
    <t>Goodwill</t>
  </si>
  <si>
    <t>Russell Reid Waste Hauling Services</t>
  </si>
  <si>
    <t>Yes</t>
  </si>
  <si>
    <t>Missing</t>
  </si>
  <si>
    <t>Active Environmental</t>
  </si>
  <si>
    <t>Environmental Transport Group</t>
  </si>
  <si>
    <t>Freehold Cartage</t>
  </si>
  <si>
    <t>Horwith Trucks</t>
  </si>
  <si>
    <t>J Manzo</t>
  </si>
  <si>
    <t>AWT Environmental Services</t>
  </si>
  <si>
    <t>Fist Call Environmental</t>
  </si>
  <si>
    <t>Pure Soil</t>
  </si>
  <si>
    <t>R&amp;B Debris</t>
  </si>
  <si>
    <t>Document Shredding Event totals</t>
  </si>
  <si>
    <t>HHW Event Totals</t>
  </si>
  <si>
    <t>twalters@complianceplusservices.com</t>
  </si>
  <si>
    <t>SAMR</t>
  </si>
  <si>
    <t>Ultra Supply</t>
  </si>
  <si>
    <t>Soilsafe</t>
  </si>
  <si>
    <t>Old Cape</t>
  </si>
  <si>
    <t>De Lisa Waste Services</t>
  </si>
  <si>
    <t>Verizon</t>
  </si>
  <si>
    <t>Turnkey Enterprises</t>
  </si>
  <si>
    <t xml:space="preserve">Rock Tenn - West Point Mill and Greif Bros Corp </t>
  </si>
  <si>
    <t>Chamberburg Waste Paper Company</t>
  </si>
  <si>
    <t>Blyth Recycling and Demolition Site</t>
  </si>
  <si>
    <t>Vintage Tech</t>
  </si>
  <si>
    <t>Suffolk Recycling Corp</t>
  </si>
  <si>
    <t>Robert T Winzinger</t>
  </si>
  <si>
    <t>732-349-7726</t>
  </si>
  <si>
    <t>856-694-1887</t>
  </si>
  <si>
    <t>908-820-8800</t>
  </si>
  <si>
    <t>732-370-4100</t>
  </si>
  <si>
    <t>630-305-0922</t>
  </si>
  <si>
    <t>Tri-State Recycling</t>
  </si>
  <si>
    <t>Republic</t>
  </si>
  <si>
    <t xml:space="preserve">Arbor Vision </t>
  </si>
  <si>
    <t>Allied Recycling</t>
  </si>
  <si>
    <t>Mopac Rendering</t>
  </si>
  <si>
    <t>Woolston</t>
  </si>
  <si>
    <t>Prices recycling</t>
  </si>
  <si>
    <t>Tonks Recycling</t>
  </si>
  <si>
    <t>Interstate Battery</t>
  </si>
  <si>
    <t>Rubbercycle</t>
  </si>
  <si>
    <t>Echo Environmental</t>
  </si>
  <si>
    <t>Fortune Metal Recycling</t>
  </si>
  <si>
    <t>Nails Recycling</t>
  </si>
  <si>
    <t>732-426-1001</t>
  </si>
  <si>
    <t>800-315-9787</t>
  </si>
  <si>
    <t>856-234-4000</t>
  </si>
  <si>
    <t>609-357-1160</t>
  </si>
  <si>
    <t>609-267-8923</t>
  </si>
  <si>
    <t>800-967-8325</t>
  </si>
  <si>
    <t>609-758-8035</t>
  </si>
  <si>
    <t>732-255-5757</t>
  </si>
  <si>
    <t>609-723-0464</t>
  </si>
  <si>
    <t>972-587-4040</t>
  </si>
  <si>
    <t>732-388-0416</t>
  </si>
  <si>
    <t>732-738-6000</t>
  </si>
  <si>
    <t xml:space="preserve">Debbie Gecik Program Coordinator </t>
  </si>
  <si>
    <t>732-246-8446 Ext. 112</t>
  </si>
  <si>
    <t>Businesses</t>
  </si>
  <si>
    <t>Monmouth Wire</t>
  </si>
  <si>
    <t>Transporters (Out of County Waste)</t>
  </si>
  <si>
    <t>27 Petroleum Contaminated Soil</t>
  </si>
  <si>
    <t>29 Textiles</t>
  </si>
  <si>
    <t>15 Tires</t>
  </si>
  <si>
    <t xml:space="preserve">23 Food Waste Cooking Oil </t>
  </si>
  <si>
    <t xml:space="preserve">13 Batteries/Lead Acid (Auto) </t>
  </si>
  <si>
    <t>16 Used Motor Oil</t>
  </si>
  <si>
    <t>21 E-Waste (Consumer Electronics)</t>
  </si>
  <si>
    <t>24 Batteries Dry Cell</t>
  </si>
  <si>
    <t>Call2Recycle</t>
  </si>
  <si>
    <t>12 Antifreeze</t>
  </si>
  <si>
    <t>24 Paints and Stains</t>
  </si>
  <si>
    <t>Radiac</t>
  </si>
  <si>
    <t>ACV Enviro</t>
  </si>
  <si>
    <t>18, 20, 22 Construction</t>
  </si>
  <si>
    <t>17, 19 Brush and Leaves</t>
  </si>
  <si>
    <t>Solterra</t>
  </si>
  <si>
    <t>Veolia</t>
  </si>
  <si>
    <t>09+10+11 White Goods/Light Iron + 14 Scrap Autos</t>
  </si>
  <si>
    <t>2658 Route 206 Mt. Holly, NJ 08060</t>
  </si>
  <si>
    <t>Reverse Logistics (Covanta)</t>
  </si>
  <si>
    <t>Helpsy</t>
  </si>
  <si>
    <t>201 Ferris Ave White Plains, NY 10603</t>
  </si>
  <si>
    <t>(877) 382-7417  </t>
  </si>
  <si>
    <t>Phone</t>
  </si>
  <si>
    <t>01 to 08 (paper, bottles, cans) + 26 (other plastics)</t>
  </si>
  <si>
    <t>TREX</t>
  </si>
  <si>
    <t>Beach Trucking</t>
  </si>
  <si>
    <t>To get an accurate number and increase your tonnage grant:</t>
  </si>
  <si>
    <t>Make a list of businesses (Reach out to a permit database, fire department, tax records)</t>
  </si>
  <si>
    <t>A list of institutions (School, Library, Government, etc)</t>
  </si>
  <si>
    <t>Here a cheat sheet of recyclers, haulers, and businesses previously reported</t>
  </si>
  <si>
    <t>Double Check the vendors from materials accepted at your recycling centers send their reports</t>
  </si>
  <si>
    <t>Visit the https://ocgsftp.co.ocean.nj.us/login for reports sent to us</t>
  </si>
  <si>
    <t>Ocean County Recycling Center (OCRC)</t>
  </si>
  <si>
    <t>4100 Church St.Mount Laurel 08054</t>
  </si>
  <si>
    <t>83 Old Amboy Rd. Bordetown City 08505</t>
  </si>
  <si>
    <t>732-922-9292</t>
  </si>
  <si>
    <t>181 Jacobstown Cookstown Rd. Wrightstown. 08562</t>
  </si>
  <si>
    <t>825 State Rt 33 Freehold 07728</t>
  </si>
  <si>
    <t>3230 Shafto Rd. Tinton Falls 07753</t>
  </si>
  <si>
    <t>244 Archertown Rd. Plumstead 08533</t>
  </si>
  <si>
    <t>75 Crows Mill Rd. Woodbridge 08832</t>
  </si>
  <si>
    <t>101 Comerce Dr. Tinton Falls 07753</t>
  </si>
  <si>
    <t>2101 W. Belt Line Rd. Carrollton 75006</t>
  </si>
  <si>
    <t>900 Leesville Ave. Rahway 07065</t>
  </si>
  <si>
    <t>Bldg 4201 Texas Ave. Wrightstown</t>
  </si>
  <si>
    <t>741 Souder Road 18964</t>
  </si>
  <si>
    <t>111 Howard Bivd.  Mount Arlington 07856</t>
  </si>
  <si>
    <t>831 Route 539 south Plumstead 08533</t>
  </si>
  <si>
    <t>97D Flint Rd. Sounth Toms River 08757</t>
  </si>
  <si>
    <t>320 Edison Ave. Jackson 08527</t>
  </si>
  <si>
    <t>450 S Front St. Elizabeth 07202</t>
  </si>
  <si>
    <t>1950 Rutgers University Blvd. Lakewood 08701</t>
  </si>
  <si>
    <t xml:space="preserve">1000 Parkwood Circle, Suite 200 Atlanta </t>
  </si>
  <si>
    <t>1497 Lakewood Road. Toms River 08755</t>
  </si>
  <si>
    <t>Green Earth Bio-Diesel</t>
  </si>
  <si>
    <t>800-761-9108</t>
  </si>
  <si>
    <t>3434 Jefferson Ave. Toms Tiver 08753</t>
  </si>
  <si>
    <t>1800 Rt 34, Building 2, Suite 205. Wall 07719</t>
  </si>
  <si>
    <t>732-657-8551</t>
  </si>
  <si>
    <t>Brick Recycling</t>
  </si>
  <si>
    <t>2480 Old Hooper Avenue. Brick 08723</t>
  </si>
  <si>
    <t>Christensen Recycling</t>
  </si>
  <si>
    <t>222 Jernee Mill Rd. South River 08882</t>
  </si>
  <si>
    <t>Rich Umberger</t>
  </si>
  <si>
    <t>Eastern Auto</t>
  </si>
  <si>
    <t>732-552-0002</t>
  </si>
  <si>
    <t>National Parts</t>
  </si>
  <si>
    <t>732-270-0600</t>
  </si>
  <si>
    <t>1 S Main Street Toms River 08757</t>
  </si>
  <si>
    <t>1220 Fischer Blvd. Toms River 08753</t>
  </si>
  <si>
    <t>IDS Auto Shred</t>
  </si>
  <si>
    <t>Suffolk Recycling Corporation</t>
  </si>
  <si>
    <t>242 Dover Road South Toms River</t>
  </si>
  <si>
    <t>Ocean County Millings Report</t>
  </si>
  <si>
    <t>732-244-1716</t>
  </si>
  <si>
    <t>732-477-0880</t>
  </si>
  <si>
    <t>Address</t>
  </si>
  <si>
    <t>Ocean County Solid Waste Management</t>
  </si>
  <si>
    <t>WEST BAY AVE. Barnegat 08005</t>
  </si>
  <si>
    <t>609-698-1801</t>
  </si>
  <si>
    <t>133 AMBOY RD. 07751</t>
  </si>
  <si>
    <t>6700 ALEXANDER BELL DR. Columbia 21046</t>
  </si>
  <si>
    <t>3025 OCEAN HEIGHTS AVE. Egg Harbor Township 08234</t>
  </si>
  <si>
    <t>2989 Delesa Drive. Franklin 08322</t>
  </si>
  <si>
    <t>4601 Bath Street. Philladelphia 19137</t>
  </si>
  <si>
    <t>151 New Road.  Burling ton County 08053</t>
  </si>
  <si>
    <t>844-274-8866</t>
  </si>
  <si>
    <t>1061 Burma Road. Philadelphia 17959</t>
  </si>
  <si>
    <t>2047 Loop Road Philadelphia 17202</t>
  </si>
  <si>
    <t>717-264-4890</t>
  </si>
  <si>
    <t>200 Rike Dr. Millstone 08510</t>
  </si>
  <si>
    <t>1358 Hooper Ave Toms River 08755</t>
  </si>
  <si>
    <t>24 Middlesex Ave, Carteret, NJ 07008</t>
  </si>
  <si>
    <t xml:space="preserve"> (877) 445-3478</t>
  </si>
  <si>
    <t>Monarch environmental</t>
  </si>
  <si>
    <t xml:space="preserve"> 800-220-3478</t>
  </si>
  <si>
    <t>ocrecycles@co.ocean.nj.us</t>
  </si>
  <si>
    <t>Make a list of residential complexes</t>
  </si>
  <si>
    <t>Tabs on this form</t>
  </si>
  <si>
    <t>1. Cheat Sheet: Includes a list of haulers, recycling facilities, and businesses to help you contact them and get your reports</t>
  </si>
  <si>
    <t>2. List of Reports: Same Information the NJDEP will request but you can fill it out as you go and then copy to the final form</t>
  </si>
  <si>
    <t>5. CY LBS to Tons: Convert materials given in Lbs or cubic yards to Tons (ONLY REPORT TONS)</t>
  </si>
  <si>
    <t>6 and 7. Report your 1st half by August 15th and 2nd Half by February 15th</t>
  </si>
  <si>
    <t>8. Addendum: Any commercial tonnage or reports missed on 2nd half</t>
  </si>
  <si>
    <t xml:space="preserve">3 and 4 Conversions: Will help you break down the tons by material for Single Stream </t>
  </si>
  <si>
    <t xml:space="preserve">Dar Pro Solutions </t>
  </si>
  <si>
    <t>Full year</t>
  </si>
  <si>
    <t>Mahoney Environmental</t>
  </si>
  <si>
    <t>712 Essington Road, Joliet IL 60435</t>
  </si>
  <si>
    <t>815-730-2087</t>
  </si>
  <si>
    <t>sherit@mahoneyeyes.com</t>
  </si>
  <si>
    <t>Commercial March 15th</t>
  </si>
  <si>
    <t xml:space="preserve">Municipality:  </t>
  </si>
  <si>
    <t xml:space="preserve">MRC (or Muni Rep.) COMPLETING FORM:  </t>
  </si>
  <si>
    <t xml:space="preserve">CONTACT PHONE/EMAIL: </t>
  </si>
  <si>
    <t>Date</t>
  </si>
  <si>
    <t>Other Material Not Listed *</t>
  </si>
  <si>
    <t xml:space="preserve">*Material not listed: </t>
  </si>
  <si>
    <t>January_1_2021______December_31 _2021</t>
  </si>
  <si>
    <t>Salvation Army</t>
  </si>
  <si>
    <t>436 Mulberry Street, Trenton, NJ 08638</t>
  </si>
  <si>
    <t>Mark Doyle</t>
  </si>
  <si>
    <t>treadm@use.salvationarmy.org</t>
  </si>
  <si>
    <t>donations.department@goodwillnynj.org</t>
  </si>
  <si>
    <t>GoodWill</t>
  </si>
  <si>
    <t>info@turnkey-enterprises.com</t>
  </si>
  <si>
    <t>908-213-9202</t>
  </si>
  <si>
    <t>Email</t>
  </si>
  <si>
    <t>JSiet@republicservices.com</t>
  </si>
  <si>
    <t>W, Vulcanite Ave, Alpha, NJ 08865</t>
  </si>
  <si>
    <t>INFO@HELPSY.CO</t>
  </si>
  <si>
    <t>7503 Weymouth Rd, Hammonton, NJ 08037</t>
  </si>
  <si>
    <t>(609) 561-4100</t>
  </si>
  <si>
    <t>rrinsidesales@unitedsiteservices.com</t>
  </si>
  <si>
    <t>450 Raritan Center Pkwy, Edison, NJ 08837</t>
  </si>
  <si>
    <t>800-356-4468</t>
  </si>
  <si>
    <t>(732) 727-0247</t>
  </si>
  <si>
    <t>577 South Hope Chapel Road, Jackson, NJ 08527     
432 Stokes Avenue Ewing Township, NJ 08638</t>
  </si>
  <si>
    <t>awilliams@trex.com</t>
  </si>
  <si>
    <t>133 Amboy Rd, Morganville, NJ 07751</t>
  </si>
  <si>
    <t>98 Flint Rd, Beachwood, NJ 08722</t>
  </si>
  <si>
    <t>(732) 286-6358</t>
  </si>
  <si>
    <t>recycling@tristatecarting.com; dispatch@tristatecarting.com; info@tristatecarting.com</t>
  </si>
  <si>
    <t>TRI-STATE CARTING INC.</t>
  </si>
  <si>
    <t>P.O.BOX 5298 TOMS RIVER, N.J. 08754</t>
  </si>
  <si>
    <t>1985 Rutgers University Blvd. Lakewood, NJ 08701</t>
  </si>
  <si>
    <t>1497 Lakewood Road. Toms River, NJ 08755</t>
  </si>
  <si>
    <t>78 Georgetown Blvd. Barnegat, NJ 08005</t>
  </si>
  <si>
    <t>1210 Cox cro Rd. Toms River, NJ 08755</t>
  </si>
  <si>
    <t>108 East Lake Rd. Woodstown, NJ 08098</t>
  </si>
  <si>
    <t>450 S Front Street. Elizabeth, NJ  07202</t>
  </si>
  <si>
    <t>info@brittonindustries.com</t>
  </si>
  <si>
    <t>(844) 274-8866</t>
  </si>
  <si>
    <t>1 E M-Y Lane Morrisville, PA 19067</t>
  </si>
  <si>
    <t>732-922-3320</t>
  </si>
  <si>
    <t>3250 Shafto Road Tinton Falls, NJ 07753</t>
  </si>
  <si>
    <t>ADicorcia@darlingii.com</t>
  </si>
  <si>
    <t>zack.meseroll@gmail.com</t>
  </si>
  <si>
    <t>National Bulb Recycling</t>
  </si>
  <si>
    <t>PO BOX 127, Avon by the Sea, NJ 07717</t>
  </si>
  <si>
    <t xml:space="preserve"> 732-455-8380</t>
  </si>
  <si>
    <t xml:space="preserve">Organix Recycling </t>
  </si>
  <si>
    <t>info@organixrecycling.com</t>
  </si>
  <si>
    <t>19065 Hickory Creek Drive, Suite 240
Mokena, IL 60448</t>
  </si>
  <si>
    <t xml:space="preserve"> (708) 326-3900</t>
  </si>
  <si>
    <t xml:space="preserve">PO Box 1031, Andover, NJ 07821 </t>
  </si>
  <si>
    <t>973.786.5176</t>
  </si>
  <si>
    <t>Ag Choice</t>
  </si>
  <si>
    <t>1600 Lamberton Road
Trenton, NJ 08611</t>
  </si>
  <si>
    <t>Trenton Renewables</t>
  </si>
  <si>
    <t>1 (609) 777-9210</t>
  </si>
  <si>
    <t>info@trentonrenewables.com</t>
  </si>
  <si>
    <t>sales@mazzarecycling.com</t>
  </si>
  <si>
    <t>contact@delisacompanies.com</t>
  </si>
  <si>
    <t>(732) 988-2525</t>
  </si>
  <si>
    <t>credit@freeholdcartage.com</t>
  </si>
  <si>
    <t>fran.krzeszewski@greif.com</t>
  </si>
  <si>
    <t>(609) 448-8448</t>
  </si>
  <si>
    <t>60 Lockwood Street, Newark, NJ, 07105</t>
  </si>
  <si>
    <t xml:space="preserve"> 973-465-3900</t>
  </si>
  <si>
    <t>recyclingservices@greif.com</t>
  </si>
  <si>
    <t>customersupport@terracycle.com</t>
  </si>
  <si>
    <t>Terracycle</t>
  </si>
  <si>
    <t>Info@ChristensenRecycling.com</t>
  </si>
  <si>
    <t>908-421-1493</t>
  </si>
  <si>
    <t xml:space="preserve">Secondary Materials and Recycled Textiles Association  </t>
  </si>
  <si>
    <t>3465 Box Hill Corporate Drive, Suite H  Abingdon, MD 21009</t>
  </si>
  <si>
    <t>smartinfo@kingmgmt.org</t>
  </si>
  <si>
    <t xml:space="preserve">443-640-1050 </t>
  </si>
  <si>
    <t>Panet Aid</t>
  </si>
  <si>
    <t>info@planetaid.org</t>
  </si>
  <si>
    <t>410-796-1510</t>
  </si>
  <si>
    <t>6730 Santa Barbara Ct. Elkridge, MD 21075</t>
  </si>
  <si>
    <t>USAgain - Amboy</t>
  </si>
  <si>
    <t>info@usagain.com</t>
  </si>
  <si>
    <t>Green Drop</t>
  </si>
  <si>
    <t>info@gogreendrop.com</t>
  </si>
  <si>
    <t>B &amp; B Organic Waste Recycling</t>
  </si>
  <si>
    <t>280 Marshall Hill Road West Milford, New Jersey 07480</t>
  </si>
  <si>
    <t>973-728-3333</t>
  </si>
  <si>
    <t>(732-349-0332)</t>
  </si>
  <si>
    <t>(732-462-0543)</t>
  </si>
  <si>
    <t>Beacon Scrap</t>
  </si>
  <si>
    <t>Cosmo's Recycled Auto Parts</t>
  </si>
  <si>
    <t>(732-938-5331)</t>
  </si>
  <si>
    <t>John Blewett, Howell</t>
  </si>
  <si>
    <t>(732-477-0880)</t>
  </si>
  <si>
    <t>(609-296-3944)</t>
  </si>
  <si>
    <t>Kaszuba &amp; Sons</t>
  </si>
  <si>
    <t>(732-349-0112)</t>
  </si>
  <si>
    <t>Universal Recycling</t>
  </si>
  <si>
    <t>Forked River - (609-971-7788) Toms River - (732-349-4971)</t>
  </si>
  <si>
    <t>Sonny's Recycling</t>
  </si>
  <si>
    <t>(609-758-8035)</t>
  </si>
  <si>
    <t>NJ Scrap</t>
  </si>
  <si>
    <t>(732-774-4100)</t>
  </si>
  <si>
    <t>Mazza Scrap Metal</t>
  </si>
  <si>
    <t>(732-780-4962)</t>
  </si>
  <si>
    <t>(609-652-2434)</t>
  </si>
  <si>
    <t>A&amp;A Iron &amp; Metals</t>
  </si>
  <si>
    <t>B&amp;J Recycling</t>
  </si>
  <si>
    <t>recycle@cwprecycle.com</t>
  </si>
  <si>
    <t>debbie.gecik@colgatepaper.com</t>
  </si>
  <si>
    <t xml:space="preserve">No Bins in OC </t>
  </si>
  <si>
    <t>Team.Mopac@jbssa.com</t>
  </si>
  <si>
    <t>Revisions accepted until June 15th</t>
  </si>
  <si>
    <t>Residential March 1st</t>
  </si>
  <si>
    <t>Full Year (or 1st Half)</t>
  </si>
  <si>
    <t>Addendum (or 2nd Half)</t>
  </si>
  <si>
    <t>(732) 617-7490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</si>
</sst>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###\)\ ###\-####"/>
  </numFmts>
  <fonts count="50" x14ac:knownFonts="1">
    <font>
      <sz val="10"/>
      <name val="Arial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u/>
      <sz val="9"/>
      <name val="Arial"/>
      <family val="2"/>
    </font>
    <font>
      <b/>
      <vertAlign val="superscript"/>
      <sz val="11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6"/>
      <color indexed="10"/>
      <name val="Arial"/>
      <family val="2"/>
    </font>
    <font>
      <sz val="12"/>
      <name val="Arial"/>
      <family val="2"/>
    </font>
    <font>
      <b/>
      <sz val="16"/>
      <color indexed="10"/>
      <name val="Arial"/>
      <family val="2"/>
    </font>
    <font>
      <b/>
      <sz val="10"/>
      <color indexed="10"/>
      <name val="Arial"/>
      <family val="2"/>
    </font>
    <font>
      <b/>
      <vertAlign val="superscript"/>
      <sz val="14"/>
      <name val="Arial"/>
      <family val="2"/>
    </font>
    <font>
      <i/>
      <sz val="10"/>
      <name val="Arial"/>
      <family val="2"/>
    </font>
    <font>
      <i/>
      <vertAlign val="superscript"/>
      <sz val="14"/>
      <name val="Arial"/>
      <family val="2"/>
    </font>
    <font>
      <b/>
      <i/>
      <sz val="10"/>
      <name val="Arial"/>
      <family val="2"/>
    </font>
    <font>
      <b/>
      <sz val="16"/>
      <color rgb="FFFF000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5" tint="0.79998168889431442"/>
      <name val="Arial"/>
      <family val="2"/>
    </font>
    <font>
      <b/>
      <sz val="10"/>
      <color rgb="FF000000"/>
      <name val="Arial"/>
      <family val="2"/>
    </font>
    <font>
      <b/>
      <sz val="16"/>
      <color theme="8" tint="-0.499984740745262"/>
      <name val="Arial"/>
      <family val="2"/>
    </font>
    <font>
      <b/>
      <sz val="20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Calibri"/>
      <family val="2"/>
      <scheme val="minor"/>
    </font>
    <font>
      <sz val="12"/>
      <color rgb="FF202124"/>
      <name val="Calibri"/>
      <family val="2"/>
      <scheme val="minor"/>
    </font>
    <font>
      <b/>
      <sz val="12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/>
  </cellStyleXfs>
  <cellXfs count="3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/>
    <xf numFmtId="0" fontId="0" fillId="0" borderId="1" xfId="0" applyBorder="1" applyAlignment="1">
      <alignment horizontal="center"/>
    </xf>
    <xf numFmtId="0" fontId="4" fillId="0" borderId="2" xfId="0" applyFont="1" applyBorder="1"/>
    <xf numFmtId="0" fontId="3" fillId="0" borderId="0" xfId="0" applyFont="1" applyBorder="1"/>
    <xf numFmtId="0" fontId="4" fillId="0" borderId="2" xfId="0" applyFon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15" fillId="0" borderId="0" xfId="0" applyFont="1" applyBorder="1"/>
    <xf numFmtId="0" fontId="4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9" xfId="0" applyFill="1" applyBorder="1"/>
    <xf numFmtId="0" fontId="4" fillId="0" borderId="8" xfId="0" applyFont="1" applyBorder="1"/>
    <xf numFmtId="0" fontId="0" fillId="0" borderId="8" xfId="0" applyBorder="1"/>
    <xf numFmtId="0" fontId="0" fillId="2" borderId="6" xfId="0" applyFill="1" applyBorder="1"/>
    <xf numFmtId="0" fontId="0" fillId="0" borderId="9" xfId="0" applyBorder="1"/>
    <xf numFmtId="0" fontId="0" fillId="11" borderId="10" xfId="0" applyFill="1" applyBorder="1"/>
    <xf numFmtId="0" fontId="4" fillId="0" borderId="11" xfId="0" applyFont="1" applyFill="1" applyBorder="1"/>
    <xf numFmtId="0" fontId="0" fillId="0" borderId="0" xfId="0" applyFill="1"/>
    <xf numFmtId="0" fontId="0" fillId="0" borderId="12" xfId="0" applyBorder="1"/>
    <xf numFmtId="0" fontId="0" fillId="0" borderId="0" xfId="0" applyBorder="1"/>
    <xf numFmtId="0" fontId="4" fillId="0" borderId="13" xfId="0" applyFont="1" applyFill="1" applyBorder="1"/>
    <xf numFmtId="0" fontId="0" fillId="2" borderId="14" xfId="0" applyFill="1" applyBorder="1"/>
    <xf numFmtId="0" fontId="0" fillId="12" borderId="14" xfId="0" applyFill="1" applyBorder="1"/>
    <xf numFmtId="0" fontId="0" fillId="0" borderId="13" xfId="0" applyFill="1" applyBorder="1"/>
    <xf numFmtId="0" fontId="0" fillId="11" borderId="14" xfId="0" applyFill="1" applyBorder="1"/>
    <xf numFmtId="0" fontId="0" fillId="3" borderId="13" xfId="0" applyFill="1" applyBorder="1"/>
    <xf numFmtId="0" fontId="0" fillId="4" borderId="13" xfId="0" applyFill="1" applyBorder="1"/>
    <xf numFmtId="0" fontId="0" fillId="5" borderId="13" xfId="0" applyFill="1" applyBorder="1"/>
    <xf numFmtId="0" fontId="0" fillId="6" borderId="13" xfId="0" applyFill="1" applyBorder="1"/>
    <xf numFmtId="0" fontId="0" fillId="7" borderId="13" xfId="0" applyFill="1" applyBorder="1"/>
    <xf numFmtId="0" fontId="0" fillId="8" borderId="13" xfId="0" applyFill="1" applyBorder="1"/>
    <xf numFmtId="0" fontId="0" fillId="9" borderId="13" xfId="0" applyFill="1" applyBorder="1"/>
    <xf numFmtId="0" fontId="0" fillId="10" borderId="15" xfId="0" applyFill="1" applyBorder="1"/>
    <xf numFmtId="0" fontId="0" fillId="0" borderId="2" xfId="0" applyBorder="1"/>
    <xf numFmtId="0" fontId="0" fillId="0" borderId="4" xfId="0" applyBorder="1"/>
    <xf numFmtId="0" fontId="0" fillId="0" borderId="0" xfId="0" applyFill="1" applyBorder="1"/>
    <xf numFmtId="2" fontId="0" fillId="3" borderId="14" xfId="0" applyNumberFormat="1" applyFill="1" applyBorder="1"/>
    <xf numFmtId="2" fontId="0" fillId="4" borderId="14" xfId="0" applyNumberFormat="1" applyFill="1" applyBorder="1"/>
    <xf numFmtId="2" fontId="0" fillId="5" borderId="14" xfId="0" applyNumberFormat="1" applyFill="1" applyBorder="1"/>
    <xf numFmtId="2" fontId="0" fillId="6" borderId="14" xfId="0" applyNumberFormat="1" applyFill="1" applyBorder="1"/>
    <xf numFmtId="2" fontId="0" fillId="7" borderId="14" xfId="0" applyNumberFormat="1" applyFill="1" applyBorder="1"/>
    <xf numFmtId="2" fontId="0" fillId="8" borderId="14" xfId="0" applyNumberFormat="1" applyFill="1" applyBorder="1"/>
    <xf numFmtId="2" fontId="0" fillId="9" borderId="14" xfId="0" applyNumberFormat="1" applyFill="1" applyBorder="1"/>
    <xf numFmtId="2" fontId="0" fillId="10" borderId="16" xfId="0" applyNumberFormat="1" applyFill="1" applyBorder="1"/>
    <xf numFmtId="0" fontId="4" fillId="0" borderId="9" xfId="0" applyFont="1" applyBorder="1"/>
    <xf numFmtId="0" fontId="0" fillId="12" borderId="7" xfId="0" applyFill="1" applyBorder="1"/>
    <xf numFmtId="0" fontId="4" fillId="0" borderId="6" xfId="0" applyFont="1" applyBorder="1"/>
    <xf numFmtId="0" fontId="17" fillId="0" borderId="8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0" fillId="0" borderId="15" xfId="0" applyBorder="1"/>
    <xf numFmtId="0" fontId="0" fillId="11" borderId="16" xfId="0" applyFill="1" applyBorder="1"/>
    <xf numFmtId="0" fontId="4" fillId="0" borderId="18" xfId="0" applyFont="1" applyBorder="1"/>
    <xf numFmtId="0" fontId="0" fillId="2" borderId="19" xfId="0" applyFill="1" applyBorder="1"/>
    <xf numFmtId="0" fontId="0" fillId="12" borderId="16" xfId="0" applyFill="1" applyBorder="1"/>
    <xf numFmtId="0" fontId="19" fillId="0" borderId="8" xfId="0" applyFont="1" applyBorder="1"/>
    <xf numFmtId="0" fontId="0" fillId="0" borderId="15" xfId="0" applyFill="1" applyBorder="1"/>
    <xf numFmtId="0" fontId="4" fillId="0" borderId="0" xfId="0" applyFont="1" applyBorder="1"/>
    <xf numFmtId="0" fontId="19" fillId="0" borderId="8" xfId="0" applyFont="1" applyFill="1" applyBorder="1"/>
    <xf numFmtId="0" fontId="5" fillId="0" borderId="4" xfId="0" applyFont="1" applyBorder="1"/>
    <xf numFmtId="0" fontId="5" fillId="0" borderId="12" xfId="0" applyFont="1" applyBorder="1"/>
    <xf numFmtId="2" fontId="5" fillId="0" borderId="5" xfId="0" applyNumberFormat="1" applyFont="1" applyBorder="1"/>
    <xf numFmtId="49" fontId="3" fillId="0" borderId="0" xfId="0" applyNumberFormat="1" applyFont="1" applyBorder="1"/>
    <xf numFmtId="0" fontId="8" fillId="0" borderId="8" xfId="0" applyFont="1" applyBorder="1"/>
    <xf numFmtId="0" fontId="0" fillId="0" borderId="20" xfId="0" applyBorder="1"/>
    <xf numFmtId="2" fontId="0" fillId="0" borderId="6" xfId="0" applyNumberFormat="1" applyBorder="1"/>
    <xf numFmtId="0" fontId="9" fillId="0" borderId="8" xfId="0" applyFont="1" applyBorder="1"/>
    <xf numFmtId="2" fontId="4" fillId="0" borderId="6" xfId="0" applyNumberFormat="1" applyFont="1" applyBorder="1"/>
    <xf numFmtId="0" fontId="9" fillId="0" borderId="20" xfId="0" applyFont="1" applyBorder="1"/>
    <xf numFmtId="0" fontId="13" fillId="0" borderId="8" xfId="0" applyFont="1" applyBorder="1"/>
    <xf numFmtId="0" fontId="11" fillId="0" borderId="0" xfId="0" applyFont="1" applyBorder="1"/>
    <xf numFmtId="0" fontId="11" fillId="0" borderId="8" xfId="0" applyFont="1" applyBorder="1"/>
    <xf numFmtId="0" fontId="13" fillId="0" borderId="0" xfId="0" applyFont="1" applyBorder="1"/>
    <xf numFmtId="0" fontId="3" fillId="0" borderId="9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NumberFormat="1" applyFont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1" fillId="0" borderId="2" xfId="0" applyFont="1" applyBorder="1"/>
    <xf numFmtId="0" fontId="3" fillId="0" borderId="6" xfId="0" applyFont="1" applyBorder="1"/>
    <xf numFmtId="0" fontId="11" fillId="0" borderId="6" xfId="0" applyFont="1" applyBorder="1"/>
    <xf numFmtId="0" fontId="4" fillId="0" borderId="7" xfId="0" applyFont="1" applyBorder="1"/>
    <xf numFmtId="0" fontId="6" fillId="0" borderId="21" xfId="0" applyFont="1" applyBorder="1"/>
    <xf numFmtId="0" fontId="6" fillId="0" borderId="19" xfId="0" applyFont="1" applyBorder="1"/>
    <xf numFmtId="0" fontId="0" fillId="0" borderId="22" xfId="0" applyBorder="1" applyAlignment="1">
      <alignment horizontal="center"/>
    </xf>
    <xf numFmtId="0" fontId="12" fillId="0" borderId="0" xfId="0" applyFont="1" applyBorder="1"/>
    <xf numFmtId="0" fontId="10" fillId="0" borderId="0" xfId="0" applyFont="1" applyBorder="1"/>
    <xf numFmtId="0" fontId="14" fillId="0" borderId="0" xfId="0" applyFont="1" applyBorder="1"/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2" xfId="0" applyFont="1" applyBorder="1"/>
    <xf numFmtId="0" fontId="3" fillId="0" borderId="0" xfId="0" applyFont="1" applyBorder="1" applyAlignment="1">
      <alignment horizontal="center"/>
    </xf>
    <xf numFmtId="0" fontId="21" fillId="0" borderId="8" xfId="0" applyFont="1" applyBorder="1"/>
    <xf numFmtId="0" fontId="17" fillId="0" borderId="0" xfId="0" applyFont="1" applyBorder="1" applyAlignment="1">
      <alignment horizontal="left" wrapText="1"/>
    </xf>
    <xf numFmtId="0" fontId="3" fillId="0" borderId="8" xfId="0" applyFont="1" applyBorder="1" applyAlignment="1">
      <alignment horizontal="center"/>
    </xf>
    <xf numFmtId="0" fontId="23" fillId="0" borderId="8" xfId="0" applyFont="1" applyBorder="1"/>
    <xf numFmtId="0" fontId="20" fillId="0" borderId="8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0" fontId="0" fillId="11" borderId="1" xfId="0" applyFill="1" applyBorder="1"/>
    <xf numFmtId="0" fontId="0" fillId="11" borderId="24" xfId="0" applyFill="1" applyBorder="1"/>
    <xf numFmtId="0" fontId="24" fillId="0" borderId="7" xfId="0" applyFont="1" applyBorder="1" applyAlignment="1">
      <alignment horizontal="center"/>
    </xf>
    <xf numFmtId="0" fontId="24" fillId="0" borderId="2" xfId="0" applyFont="1" applyBorder="1"/>
    <xf numFmtId="0" fontId="24" fillId="0" borderId="2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2" xfId="0" applyNumberFormat="1" applyFont="1" applyBorder="1"/>
    <xf numFmtId="2" fontId="3" fillId="0" borderId="7" xfId="0" applyNumberFormat="1" applyFont="1" applyBorder="1"/>
    <xf numFmtId="17" fontId="3" fillId="0" borderId="9" xfId="0" applyNumberFormat="1" applyFont="1" applyBorder="1"/>
    <xf numFmtId="4" fontId="0" fillId="11" borderId="5" xfId="0" applyNumberFormat="1" applyFill="1" applyBorder="1"/>
    <xf numFmtId="0" fontId="3" fillId="0" borderId="26" xfId="0" applyFont="1" applyBorder="1"/>
    <xf numFmtId="4" fontId="0" fillId="11" borderId="26" xfId="0" applyNumberFormat="1" applyFill="1" applyBorder="1"/>
    <xf numFmtId="4" fontId="0" fillId="3" borderId="26" xfId="0" applyNumberFormat="1" applyFill="1" applyBorder="1"/>
    <xf numFmtId="0" fontId="0" fillId="3" borderId="26" xfId="0" applyFill="1" applyBorder="1"/>
    <xf numFmtId="4" fontId="0" fillId="4" borderId="26" xfId="0" applyNumberFormat="1" applyFill="1" applyBorder="1"/>
    <xf numFmtId="0" fontId="0" fillId="4" borderId="26" xfId="0" applyFill="1" applyBorder="1"/>
    <xf numFmtId="4" fontId="0" fillId="5" borderId="26" xfId="0" applyNumberFormat="1" applyFill="1" applyBorder="1"/>
    <xf numFmtId="0" fontId="0" fillId="5" borderId="26" xfId="0" applyFill="1" applyBorder="1"/>
    <xf numFmtId="4" fontId="0" fillId="6" borderId="27" xfId="0" applyNumberFormat="1" applyFill="1" applyBorder="1"/>
    <xf numFmtId="0" fontId="0" fillId="6" borderId="27" xfId="0" applyFill="1" applyBorder="1"/>
    <xf numFmtId="0" fontId="26" fillId="0" borderId="0" xfId="0" applyFont="1"/>
    <xf numFmtId="0" fontId="27" fillId="0" borderId="0" xfId="0" applyFont="1" applyFill="1" applyBorder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7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0" borderId="17" xfId="0" applyFont="1" applyBorder="1"/>
    <xf numFmtId="0" fontId="16" fillId="11" borderId="14" xfId="0" applyFont="1" applyFill="1" applyBorder="1"/>
    <xf numFmtId="0" fontId="16" fillId="11" borderId="1" xfId="0" applyFont="1" applyFill="1" applyBorder="1"/>
    <xf numFmtId="0" fontId="0" fillId="0" borderId="34" xfId="0" applyBorder="1"/>
    <xf numFmtId="0" fontId="16" fillId="0" borderId="0" xfId="0" applyFont="1"/>
    <xf numFmtId="0" fontId="3" fillId="23" borderId="17" xfId="0" applyFont="1" applyFill="1" applyBorder="1"/>
    <xf numFmtId="0" fontId="0" fillId="0" borderId="17" xfId="0" applyBorder="1"/>
    <xf numFmtId="0" fontId="10" fillId="0" borderId="17" xfId="0" applyFont="1" applyBorder="1"/>
    <xf numFmtId="0" fontId="10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22" borderId="17" xfId="0" applyFont="1" applyFill="1" applyBorder="1" applyAlignment="1" applyProtection="1">
      <alignment horizontal="center" vertical="center"/>
      <protection locked="0"/>
    </xf>
    <xf numFmtId="2" fontId="12" fillId="0" borderId="17" xfId="0" applyNumberFormat="1" applyFont="1" applyBorder="1" applyAlignment="1">
      <alignment horizontal="center" vertical="center"/>
    </xf>
    <xf numFmtId="2" fontId="12" fillId="0" borderId="17" xfId="0" applyNumberFormat="1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4" fontId="12" fillId="0" borderId="17" xfId="0" applyNumberFormat="1" applyFont="1" applyBorder="1" applyAlignment="1">
      <alignment horizontal="center" vertical="center"/>
    </xf>
    <xf numFmtId="0" fontId="12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Fill="1" applyBorder="1"/>
    <xf numFmtId="0" fontId="29" fillId="26" borderId="6" xfId="0" applyFont="1" applyFill="1" applyBorder="1"/>
    <xf numFmtId="0" fontId="29" fillId="0" borderId="6" xfId="0" applyFont="1" applyFill="1" applyBorder="1"/>
    <xf numFmtId="4" fontId="0" fillId="8" borderId="14" xfId="0" applyNumberFormat="1" applyFill="1" applyBorder="1"/>
    <xf numFmtId="4" fontId="0" fillId="9" borderId="14" xfId="0" applyNumberFormat="1" applyFill="1" applyBorder="1"/>
    <xf numFmtId="0" fontId="0" fillId="10" borderId="13" xfId="0" applyFill="1" applyBorder="1"/>
    <xf numFmtId="4" fontId="0" fillId="10" borderId="14" xfId="0" applyNumberFormat="1" applyFill="1" applyBorder="1"/>
    <xf numFmtId="0" fontId="4" fillId="0" borderId="9" xfId="0" applyFont="1" applyFill="1" applyBorder="1"/>
    <xf numFmtId="0" fontId="29" fillId="26" borderId="7" xfId="0" applyFont="1" applyFill="1" applyBorder="1"/>
    <xf numFmtId="0" fontId="16" fillId="0" borderId="0" xfId="0" applyFont="1" applyBorder="1" applyAlignment="1">
      <alignment horizontal="left"/>
    </xf>
    <xf numFmtId="0" fontId="16" fillId="0" borderId="0" xfId="0" applyFont="1" applyAlignment="1">
      <alignment horizontal="left"/>
    </xf>
    <xf numFmtId="164" fontId="33" fillId="0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6" fillId="0" borderId="0" xfId="0" applyFont="1" applyFill="1" applyAlignment="1">
      <alignment horizontal="left"/>
    </xf>
    <xf numFmtId="0" fontId="34" fillId="0" borderId="0" xfId="0" applyFont="1" applyFill="1" applyAlignment="1">
      <alignment horizontal="left"/>
    </xf>
    <xf numFmtId="49" fontId="2" fillId="0" borderId="0" xfId="0" applyNumberFormat="1" applyFont="1" applyBorder="1" applyAlignment="1">
      <alignment horizontal="center"/>
    </xf>
    <xf numFmtId="0" fontId="36" fillId="0" borderId="8" xfId="0" applyFont="1" applyBorder="1"/>
    <xf numFmtId="0" fontId="30" fillId="0" borderId="2" xfId="1" applyBorder="1"/>
    <xf numFmtId="0" fontId="37" fillId="0" borderId="4" xfId="0" applyFont="1" applyBorder="1"/>
    <xf numFmtId="0" fontId="38" fillId="0" borderId="0" xfId="0" applyFont="1"/>
    <xf numFmtId="0" fontId="39" fillId="0" borderId="0" xfId="0" applyFont="1" applyAlignment="1"/>
    <xf numFmtId="0" fontId="40" fillId="0" borderId="0" xfId="0" applyFont="1" applyAlignment="1"/>
    <xf numFmtId="0" fontId="41" fillId="0" borderId="0" xfId="0" applyFont="1"/>
    <xf numFmtId="0" fontId="42" fillId="0" borderId="0" xfId="0" applyFont="1"/>
    <xf numFmtId="0" fontId="41" fillId="0" borderId="0" xfId="0" applyFont="1" applyBorder="1"/>
    <xf numFmtId="0" fontId="43" fillId="0" borderId="8" xfId="0" applyFont="1" applyBorder="1"/>
    <xf numFmtId="0" fontId="38" fillId="0" borderId="0" xfId="0" applyFont="1" applyFill="1" applyBorder="1" applyAlignment="1">
      <alignment horizontal="left"/>
    </xf>
    <xf numFmtId="0" fontId="38" fillId="0" borderId="0" xfId="0" applyFont="1" applyFill="1" applyAlignment="1">
      <alignment horizontal="left"/>
    </xf>
    <xf numFmtId="0" fontId="38" fillId="0" borderId="0" xfId="0" applyFont="1" applyFill="1"/>
    <xf numFmtId="0" fontId="44" fillId="0" borderId="0" xfId="0" applyFont="1" applyFill="1" applyBorder="1" applyAlignment="1">
      <alignment vertical="center"/>
    </xf>
    <xf numFmtId="0" fontId="45" fillId="28" borderId="0" xfId="0" applyFont="1" applyFill="1" applyAlignment="1">
      <alignment horizontal="center" vertical="center"/>
    </xf>
    <xf numFmtId="0" fontId="41" fillId="0" borderId="0" xfId="0" applyFont="1" applyFill="1" applyBorder="1"/>
    <xf numFmtId="0" fontId="41" fillId="0" borderId="0" xfId="0" applyFont="1" applyFill="1" applyBorder="1" applyAlignment="1">
      <alignment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2" fontId="2" fillId="3" borderId="17" xfId="0" applyNumberFormat="1" applyFont="1" applyFill="1" applyBorder="1"/>
    <xf numFmtId="0" fontId="2" fillId="13" borderId="17" xfId="0" applyFont="1" applyFill="1" applyBorder="1"/>
    <xf numFmtId="2" fontId="2" fillId="4" borderId="17" xfId="0" applyNumberFormat="1" applyFont="1" applyFill="1" applyBorder="1"/>
    <xf numFmtId="0" fontId="2" fillId="14" borderId="17" xfId="0" applyFont="1" applyFill="1" applyBorder="1"/>
    <xf numFmtId="2" fontId="2" fillId="5" borderId="17" xfId="0" applyNumberFormat="1" applyFont="1" applyFill="1" applyBorder="1"/>
    <xf numFmtId="0" fontId="2" fillId="15" borderId="17" xfId="0" applyFont="1" applyFill="1" applyBorder="1"/>
    <xf numFmtId="2" fontId="2" fillId="6" borderId="17" xfId="0" applyNumberFormat="1" applyFont="1" applyFill="1" applyBorder="1"/>
    <xf numFmtId="0" fontId="2" fillId="16" borderId="17" xfId="0" applyFont="1" applyFill="1" applyBorder="1"/>
    <xf numFmtId="2" fontId="2" fillId="7" borderId="17" xfId="0" applyNumberFormat="1" applyFont="1" applyFill="1" applyBorder="1"/>
    <xf numFmtId="0" fontId="2" fillId="17" borderId="17" xfId="0" applyFont="1" applyFill="1" applyBorder="1"/>
    <xf numFmtId="2" fontId="2" fillId="8" borderId="17" xfId="0" applyNumberFormat="1" applyFont="1" applyFill="1" applyBorder="1"/>
    <xf numFmtId="0" fontId="2" fillId="18" borderId="17" xfId="0" applyFont="1" applyFill="1" applyBorder="1"/>
    <xf numFmtId="2" fontId="2" fillId="9" borderId="17" xfId="0" applyNumberFormat="1" applyFont="1" applyFill="1" applyBorder="1"/>
    <xf numFmtId="0" fontId="2" fillId="19" borderId="17" xfId="0" applyFont="1" applyFill="1" applyBorder="1"/>
    <xf numFmtId="2" fontId="2" fillId="10" borderId="17" xfId="0" applyNumberFormat="1" applyFont="1" applyFill="1" applyBorder="1"/>
    <xf numFmtId="0" fontId="2" fillId="20" borderId="17" xfId="0" applyFont="1" applyFill="1" applyBorder="1"/>
    <xf numFmtId="0" fontId="2" fillId="29" borderId="17" xfId="0" applyFont="1" applyFill="1" applyBorder="1"/>
    <xf numFmtId="0" fontId="2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0" fontId="3" fillId="0" borderId="17" xfId="0" applyNumberFormat="1" applyFont="1" applyBorder="1"/>
    <xf numFmtId="49" fontId="2" fillId="0" borderId="18" xfId="0" applyNumberFormat="1" applyFont="1" applyBorder="1" applyAlignment="1">
      <alignment horizontal="center"/>
    </xf>
    <xf numFmtId="0" fontId="2" fillId="0" borderId="21" xfId="0" applyFont="1" applyBorder="1"/>
    <xf numFmtId="2" fontId="2" fillId="3" borderId="21" xfId="0" applyNumberFormat="1" applyFont="1" applyFill="1" applyBorder="1"/>
    <xf numFmtId="0" fontId="2" fillId="13" borderId="21" xfId="0" applyFont="1" applyFill="1" applyBorder="1"/>
    <xf numFmtId="2" fontId="2" fillId="0" borderId="19" xfId="0" applyNumberFormat="1" applyFont="1" applyBorder="1"/>
    <xf numFmtId="49" fontId="2" fillId="0" borderId="13" xfId="0" applyNumberFormat="1" applyFont="1" applyBorder="1" applyAlignment="1">
      <alignment horizontal="center"/>
    </xf>
    <xf numFmtId="2" fontId="2" fillId="0" borderId="14" xfId="0" applyNumberFormat="1" applyFont="1" applyBorder="1"/>
    <xf numFmtId="0" fontId="2" fillId="0" borderId="14" xfId="0" applyFont="1" applyBorder="1"/>
    <xf numFmtId="0" fontId="2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7" xfId="0" applyFont="1" applyBorder="1"/>
    <xf numFmtId="0" fontId="3" fillId="0" borderId="37" xfId="0" applyNumberFormat="1" applyFont="1" applyBorder="1"/>
    <xf numFmtId="0" fontId="3" fillId="0" borderId="16" xfId="0" applyFont="1" applyBorder="1"/>
    <xf numFmtId="0" fontId="20" fillId="0" borderId="4" xfId="0" applyFont="1" applyBorder="1" applyAlignment="1"/>
    <xf numFmtId="0" fontId="20" fillId="0" borderId="12" xfId="0" applyFont="1" applyBorder="1" applyAlignment="1"/>
    <xf numFmtId="0" fontId="17" fillId="0" borderId="8" xfId="0" applyFont="1" applyBorder="1" applyAlignment="1"/>
    <xf numFmtId="0" fontId="17" fillId="0" borderId="0" xfId="0" applyFont="1" applyBorder="1" applyAlignment="1"/>
    <xf numFmtId="0" fontId="17" fillId="0" borderId="8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2" xfId="0" applyFont="1" applyBorder="1" applyAlignment="1">
      <alignment wrapText="1"/>
    </xf>
    <xf numFmtId="2" fontId="2" fillId="30" borderId="0" xfId="0" applyNumberFormat="1" applyFont="1" applyFill="1" applyBorder="1"/>
    <xf numFmtId="2" fontId="2" fillId="24" borderId="0" xfId="0" applyNumberFormat="1" applyFont="1" applyFill="1" applyBorder="1"/>
    <xf numFmtId="2" fontId="2" fillId="31" borderId="0" xfId="0" applyNumberFormat="1" applyFont="1" applyFill="1" applyBorder="1"/>
    <xf numFmtId="4" fontId="0" fillId="13" borderId="0" xfId="0" applyNumberFormat="1" applyFill="1" applyBorder="1"/>
    <xf numFmtId="4" fontId="0" fillId="14" borderId="0" xfId="0" applyNumberFormat="1" applyFill="1" applyBorder="1"/>
    <xf numFmtId="4" fontId="0" fillId="15" borderId="0" xfId="0" applyNumberFormat="1" applyFill="1" applyBorder="1"/>
    <xf numFmtId="4" fontId="0" fillId="16" borderId="0" xfId="0" applyNumberFormat="1" applyFill="1" applyBorder="1"/>
    <xf numFmtId="4" fontId="0" fillId="17" borderId="0" xfId="0" applyNumberFormat="1" applyFill="1" applyBorder="1"/>
    <xf numFmtId="4" fontId="0" fillId="18" borderId="0" xfId="0" applyNumberFormat="1" applyFill="1" applyBorder="1"/>
    <xf numFmtId="4" fontId="0" fillId="19" borderId="0" xfId="0" applyNumberFormat="1" applyFill="1" applyBorder="1"/>
    <xf numFmtId="4" fontId="0" fillId="20" borderId="2" xfId="0" applyNumberFormat="1" applyFill="1" applyBorder="1"/>
    <xf numFmtId="0" fontId="3" fillId="0" borderId="11" xfId="0" applyFont="1" applyFill="1" applyBorder="1" applyAlignment="1"/>
    <xf numFmtId="0" fontId="3" fillId="0" borderId="25" xfId="0" applyFont="1" applyFill="1" applyBorder="1" applyAlignment="1"/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0" fontId="2" fillId="0" borderId="39" xfId="0" applyFont="1" applyBorder="1"/>
    <xf numFmtId="2" fontId="2" fillId="0" borderId="40" xfId="0" applyNumberFormat="1" applyFont="1" applyBorder="1"/>
    <xf numFmtId="0" fontId="2" fillId="0" borderId="17" xfId="0" applyFont="1" applyBorder="1" applyAlignment="1">
      <alignment horizontal="left"/>
    </xf>
    <xf numFmtId="0" fontId="10" fillId="0" borderId="17" xfId="0" applyFont="1" applyBorder="1" applyAlignment="1">
      <alignment horizontal="center"/>
    </xf>
    <xf numFmtId="2" fontId="2" fillId="0" borderId="39" xfId="0" applyNumberFormat="1" applyFont="1" applyFill="1" applyBorder="1"/>
    <xf numFmtId="0" fontId="2" fillId="0" borderId="39" xfId="0" applyFont="1" applyFill="1" applyBorder="1"/>
    <xf numFmtId="2" fontId="2" fillId="0" borderId="17" xfId="0" applyNumberFormat="1" applyFont="1" applyFill="1" applyBorder="1"/>
    <xf numFmtId="0" fontId="2" fillId="0" borderId="17" xfId="0" applyFont="1" applyFill="1" applyBorder="1"/>
    <xf numFmtId="0" fontId="23" fillId="0" borderId="4" xfId="0" applyFont="1" applyBorder="1"/>
    <xf numFmtId="0" fontId="3" fillId="0" borderId="12" xfId="0" applyFont="1" applyBorder="1"/>
    <xf numFmtId="0" fontId="23" fillId="0" borderId="9" xfId="0" applyFont="1" applyBorder="1"/>
    <xf numFmtId="2" fontId="4" fillId="0" borderId="7" xfId="0" applyNumberFormat="1" applyFont="1" applyBorder="1"/>
    <xf numFmtId="49" fontId="3" fillId="0" borderId="12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1" fillId="0" borderId="7" xfId="0" applyFont="1" applyBorder="1"/>
    <xf numFmtId="0" fontId="3" fillId="0" borderId="11" xfId="0" applyFont="1" applyBorder="1" applyAlignment="1">
      <alignment horizontal="center"/>
    </xf>
    <xf numFmtId="0" fontId="3" fillId="0" borderId="25" xfId="0" applyFont="1" applyBorder="1"/>
    <xf numFmtId="0" fontId="3" fillId="0" borderId="25" xfId="0" applyNumberFormat="1" applyFont="1" applyBorder="1"/>
    <xf numFmtId="0" fontId="3" fillId="0" borderId="10" xfId="0" applyFont="1" applyBorder="1"/>
    <xf numFmtId="0" fontId="0" fillId="0" borderId="26" xfId="0" applyBorder="1"/>
    <xf numFmtId="0" fontId="31" fillId="21" borderId="17" xfId="0" applyFont="1" applyFill="1" applyBorder="1"/>
    <xf numFmtId="0" fontId="46" fillId="21" borderId="17" xfId="0" applyFont="1" applyFill="1" applyBorder="1"/>
    <xf numFmtId="16" fontId="4" fillId="0" borderId="17" xfId="0" applyNumberFormat="1" applyFont="1" applyBorder="1"/>
    <xf numFmtId="0" fontId="16" fillId="24" borderId="17" xfId="0" applyFont="1" applyFill="1" applyBorder="1"/>
    <xf numFmtId="0" fontId="16" fillId="25" borderId="17" xfId="0" applyFont="1" applyFill="1" applyBorder="1"/>
    <xf numFmtId="0" fontId="16" fillId="0" borderId="17" xfId="0" applyFont="1" applyBorder="1"/>
    <xf numFmtId="0" fontId="16" fillId="0" borderId="17" xfId="0" applyFont="1" applyBorder="1" applyAlignment="1">
      <alignment horizontal="left"/>
    </xf>
    <xf numFmtId="0" fontId="16" fillId="24" borderId="17" xfId="0" applyFont="1" applyFill="1" applyBorder="1" applyAlignment="1">
      <alignment horizontal="left"/>
    </xf>
    <xf numFmtId="0" fontId="16" fillId="25" borderId="17" xfId="0" applyFont="1" applyFill="1" applyBorder="1" applyAlignment="1">
      <alignment horizontal="left"/>
    </xf>
    <xf numFmtId="0" fontId="16" fillId="0" borderId="17" xfId="0" applyFont="1" applyBorder="1" applyAlignment="1">
      <alignment horizontal="left" vertical="center"/>
    </xf>
    <xf numFmtId="164" fontId="32" fillId="0" borderId="17" xfId="0" applyNumberFormat="1" applyFont="1" applyFill="1" applyBorder="1" applyAlignment="1" applyProtection="1">
      <alignment horizontal="left" vertical="center"/>
      <protection locked="0"/>
    </xf>
    <xf numFmtId="164" fontId="32" fillId="0" borderId="17" xfId="0" applyNumberFormat="1" applyFont="1" applyFill="1" applyBorder="1" applyAlignment="1" applyProtection="1">
      <alignment horizontal="left"/>
      <protection locked="0"/>
    </xf>
    <xf numFmtId="164" fontId="33" fillId="0" borderId="17" xfId="0" applyNumberFormat="1" applyFont="1" applyFill="1" applyBorder="1" applyAlignment="1" applyProtection="1">
      <alignment horizontal="left" vertical="center"/>
      <protection locked="0"/>
    </xf>
    <xf numFmtId="164" fontId="33" fillId="0" borderId="17" xfId="0" applyNumberFormat="1" applyFont="1" applyFill="1" applyBorder="1" applyAlignment="1" applyProtection="1">
      <alignment horizontal="left"/>
      <protection locked="0"/>
    </xf>
    <xf numFmtId="0" fontId="16" fillId="0" borderId="17" xfId="0" applyFont="1" applyFill="1" applyBorder="1" applyAlignment="1">
      <alignment horizontal="left"/>
    </xf>
    <xf numFmtId="0" fontId="4" fillId="0" borderId="17" xfId="0" applyFont="1" applyBorder="1" applyAlignment="1">
      <alignment horizontal="left"/>
    </xf>
    <xf numFmtId="49" fontId="33" fillId="0" borderId="17" xfId="0" applyNumberFormat="1" applyFont="1" applyFill="1" applyBorder="1" applyAlignment="1" applyProtection="1">
      <alignment horizontal="left"/>
      <protection locked="0"/>
    </xf>
    <xf numFmtId="0" fontId="4" fillId="0" borderId="17" xfId="0" applyFont="1" applyFill="1" applyBorder="1" applyAlignment="1">
      <alignment horizontal="left"/>
    </xf>
    <xf numFmtId="0" fontId="0" fillId="0" borderId="17" xfId="0" applyBorder="1" applyAlignment="1">
      <alignment horizontal="left" vertical="center"/>
    </xf>
    <xf numFmtId="164" fontId="33" fillId="0" borderId="17" xfId="1" applyNumberFormat="1" applyFont="1" applyFill="1" applyBorder="1" applyAlignment="1" applyProtection="1">
      <alignment horizontal="left" vertical="center"/>
      <protection locked="0"/>
    </xf>
    <xf numFmtId="164" fontId="33" fillId="0" borderId="17" xfId="1" applyNumberFormat="1" applyFont="1" applyFill="1" applyBorder="1" applyAlignment="1" applyProtection="1">
      <alignment horizontal="left"/>
      <protection locked="0"/>
    </xf>
    <xf numFmtId="0" fontId="4" fillId="0" borderId="17" xfId="0" applyFont="1" applyBorder="1"/>
    <xf numFmtId="0" fontId="30" fillId="0" borderId="17" xfId="1" applyBorder="1" applyAlignment="1">
      <alignment horizontal="left"/>
    </xf>
    <xf numFmtId="0" fontId="4" fillId="24" borderId="17" xfId="0" applyFont="1" applyFill="1" applyBorder="1" applyAlignment="1">
      <alignment horizontal="left"/>
    </xf>
    <xf numFmtId="0" fontId="4" fillId="25" borderId="17" xfId="0" applyFont="1" applyFill="1" applyBorder="1" applyAlignment="1">
      <alignment horizontal="left"/>
    </xf>
    <xf numFmtId="0" fontId="4" fillId="0" borderId="17" xfId="0" applyFont="1" applyBorder="1" applyAlignment="1">
      <alignment horizontal="left" vertical="center"/>
    </xf>
    <xf numFmtId="49" fontId="35" fillId="0" borderId="17" xfId="0" applyNumberFormat="1" applyFont="1" applyFill="1" applyBorder="1" applyAlignment="1" applyProtection="1">
      <alignment horizontal="left"/>
      <protection locked="0"/>
    </xf>
    <xf numFmtId="0" fontId="34" fillId="25" borderId="17" xfId="0" applyFont="1" applyFill="1" applyBorder="1" applyAlignment="1">
      <alignment horizontal="left"/>
    </xf>
    <xf numFmtId="0" fontId="30" fillId="0" borderId="17" xfId="1" applyBorder="1"/>
    <xf numFmtId="0" fontId="30" fillId="0" borderId="17" xfId="1" applyFont="1" applyBorder="1" applyAlignment="1">
      <alignment horizontal="left"/>
    </xf>
    <xf numFmtId="0" fontId="30" fillId="0" borderId="17" xfId="1" quotePrefix="1" applyBorder="1" applyAlignment="1">
      <alignment horizontal="left"/>
    </xf>
    <xf numFmtId="0" fontId="47" fillId="21" borderId="17" xfId="0" applyFont="1" applyFill="1" applyBorder="1"/>
    <xf numFmtId="0" fontId="41" fillId="0" borderId="17" xfId="0" applyFont="1" applyBorder="1"/>
    <xf numFmtId="0" fontId="41" fillId="0" borderId="17" xfId="0" applyFont="1" applyBorder="1" applyAlignment="1">
      <alignment horizontal="left" vertical="center"/>
    </xf>
    <xf numFmtId="0" fontId="41" fillId="0" borderId="17" xfId="0" applyFont="1" applyFill="1" applyBorder="1" applyAlignment="1">
      <alignment horizontal="left" vertical="center"/>
    </xf>
    <xf numFmtId="0" fontId="41" fillId="0" borderId="17" xfId="0" applyFont="1" applyBorder="1" applyAlignment="1">
      <alignment horizontal="left" vertical="center" wrapText="1"/>
    </xf>
    <xf numFmtId="0" fontId="48" fillId="0" borderId="0" xfId="0" applyFont="1"/>
    <xf numFmtId="49" fontId="42" fillId="0" borderId="17" xfId="0" applyNumberFormat="1" applyFont="1" applyFill="1" applyBorder="1" applyAlignment="1" applyProtection="1">
      <alignment horizontal="left" vertical="center"/>
      <protection locked="0"/>
    </xf>
    <xf numFmtId="0" fontId="49" fillId="0" borderId="17" xfId="0" applyFont="1" applyBorder="1" applyAlignment="1">
      <alignment horizontal="left" vertical="center"/>
    </xf>
    <xf numFmtId="0" fontId="41" fillId="0" borderId="17" xfId="0" applyFont="1" applyBorder="1" applyAlignment="1">
      <alignment horizontal="left"/>
    </xf>
    <xf numFmtId="0" fontId="30" fillId="0" borderId="0" xfId="1"/>
    <xf numFmtId="0" fontId="30" fillId="0" borderId="17" xfId="1" applyBorder="1" applyAlignment="1">
      <alignment horizontal="left" vertical="center"/>
    </xf>
    <xf numFmtId="0" fontId="41" fillId="0" borderId="17" xfId="0" applyFont="1" applyBorder="1" applyAlignment="1">
      <alignment wrapText="1"/>
    </xf>
    <xf numFmtId="0" fontId="16" fillId="0" borderId="17" xfId="0" applyFont="1" applyBorder="1" applyAlignment="1">
      <alignment horizontal="left" wrapText="1"/>
    </xf>
    <xf numFmtId="0" fontId="0" fillId="25" borderId="17" xfId="0" applyFill="1" applyBorder="1"/>
    <xf numFmtId="0" fontId="0" fillId="24" borderId="17" xfId="0" applyFill="1" applyBorder="1"/>
    <xf numFmtId="0" fontId="28" fillId="0" borderId="30" xfId="0" applyFont="1" applyBorder="1" applyAlignment="1">
      <alignment horizontal="left"/>
    </xf>
    <xf numFmtId="0" fontId="28" fillId="0" borderId="31" xfId="0" applyFont="1" applyBorder="1" applyAlignment="1">
      <alignment horizontal="left"/>
    </xf>
    <xf numFmtId="0" fontId="28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6" fillId="0" borderId="35" xfId="0" applyFont="1" applyBorder="1" applyAlignment="1">
      <alignment horizontal="left" wrapText="1"/>
    </xf>
    <xf numFmtId="0" fontId="17" fillId="0" borderId="3" xfId="0" applyFont="1" applyBorder="1" applyAlignment="1">
      <alignment horizontal="left" wrapText="1"/>
    </xf>
    <xf numFmtId="0" fontId="17" fillId="0" borderId="36" xfId="0" applyFont="1" applyBorder="1" applyAlignment="1">
      <alignment horizontal="left" wrapText="1"/>
    </xf>
    <xf numFmtId="0" fontId="3" fillId="0" borderId="11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17" fillId="0" borderId="8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7" fillId="0" borderId="6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17" fillId="0" borderId="2" xfId="0" applyFont="1" applyBorder="1" applyAlignment="1">
      <alignment horizontal="left" wrapText="1"/>
    </xf>
    <xf numFmtId="0" fontId="17" fillId="0" borderId="7" xfId="0" applyFont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2" fontId="10" fillId="27" borderId="1" xfId="0" applyNumberFormat="1" applyFont="1" applyFill="1" applyBorder="1" applyAlignment="1">
      <alignment horizontal="center" vertical="center"/>
    </xf>
    <xf numFmtId="2" fontId="10" fillId="27" borderId="28" xfId="0" applyNumberFormat="1" applyFont="1" applyFill="1" applyBorder="1" applyAlignment="1">
      <alignment horizontal="center" vertical="center"/>
    </xf>
    <xf numFmtId="2" fontId="10" fillId="27" borderId="29" xfId="0" applyNumberFormat="1" applyFont="1" applyFill="1" applyBorder="1" applyAlignment="1">
      <alignment horizontal="center" vertical="center"/>
    </xf>
    <xf numFmtId="0" fontId="10" fillId="27" borderId="1" xfId="0" applyFont="1" applyFill="1" applyBorder="1" applyAlignment="1">
      <alignment horizontal="center" vertical="center"/>
    </xf>
    <xf numFmtId="0" fontId="10" fillId="27" borderId="28" xfId="0" applyFont="1" applyFill="1" applyBorder="1" applyAlignment="1">
      <alignment horizontal="center" vertical="center"/>
    </xf>
    <xf numFmtId="0" fontId="10" fillId="27" borderId="29" xfId="0" applyFont="1" applyFill="1" applyBorder="1" applyAlignment="1">
      <alignment horizontal="center" vertical="center"/>
    </xf>
    <xf numFmtId="4" fontId="10" fillId="27" borderId="1" xfId="0" applyNumberFormat="1" applyFont="1" applyFill="1" applyBorder="1" applyAlignment="1">
      <alignment horizontal="center" vertical="center"/>
    </xf>
    <xf numFmtId="4" fontId="10" fillId="27" borderId="28" xfId="0" applyNumberFormat="1" applyFont="1" applyFill="1" applyBorder="1" applyAlignment="1">
      <alignment horizontal="center" vertical="center"/>
    </xf>
    <xf numFmtId="4" fontId="10" fillId="27" borderId="29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9/2019_MTR_Plumstead_FULL%20YEA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-Files-Access-Excel\EXCEL\EXCEL\OC%20Tonage\2012\LkwdWells\mw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onnage Report"/>
      <sheetName val="Conversions"/>
      <sheetName val="Single Stream"/>
      <sheetName val="Paper Sort Tool"/>
      <sheetName val="Commingled"/>
      <sheetName val="Measure A Mound"/>
      <sheetName val="CoMun"/>
      <sheetName val="Material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County</v>
          </cell>
        </row>
        <row r="2">
          <cell r="A2" t="str">
            <v>Atlantic (01)</v>
          </cell>
          <cell r="L2" t="str">
            <v>AL</v>
          </cell>
        </row>
        <row r="3">
          <cell r="A3" t="str">
            <v>Atlantic (01)</v>
          </cell>
          <cell r="L3" t="str">
            <v>AK</v>
          </cell>
        </row>
        <row r="4">
          <cell r="A4" t="str">
            <v>Atlantic (01)</v>
          </cell>
          <cell r="L4" t="str">
            <v>AZ</v>
          </cell>
        </row>
        <row r="5">
          <cell r="A5" t="str">
            <v>Atlantic (01)</v>
          </cell>
          <cell r="L5" t="str">
            <v>AR</v>
          </cell>
        </row>
        <row r="6">
          <cell r="A6" t="str">
            <v>Atlantic (01)</v>
          </cell>
          <cell r="L6" t="str">
            <v>CA</v>
          </cell>
        </row>
        <row r="7">
          <cell r="A7" t="str">
            <v>Atlantic (01)</v>
          </cell>
          <cell r="L7" t="str">
            <v>CO</v>
          </cell>
        </row>
        <row r="8">
          <cell r="A8" t="str">
            <v>Atlantic (01)</v>
          </cell>
          <cell r="L8" t="str">
            <v>CT</v>
          </cell>
        </row>
        <row r="9">
          <cell r="A9" t="str">
            <v>Atlantic (01)</v>
          </cell>
          <cell r="L9" t="str">
            <v>DE</v>
          </cell>
        </row>
        <row r="10">
          <cell r="A10" t="str">
            <v>Atlantic (01)</v>
          </cell>
          <cell r="L10" t="str">
            <v>FL</v>
          </cell>
        </row>
        <row r="11">
          <cell r="A11" t="str">
            <v>Atlantic (01)</v>
          </cell>
          <cell r="L11" t="str">
            <v>GA</v>
          </cell>
        </row>
        <row r="12">
          <cell r="A12" t="str">
            <v>Atlantic (01)</v>
          </cell>
          <cell r="L12" t="str">
            <v>HI</v>
          </cell>
        </row>
        <row r="13">
          <cell r="A13" t="str">
            <v>Atlantic (01)</v>
          </cell>
          <cell r="L13" t="str">
            <v>ID</v>
          </cell>
        </row>
        <row r="14">
          <cell r="A14" t="str">
            <v>Atlantic (01)</v>
          </cell>
          <cell r="L14" t="str">
            <v>IL</v>
          </cell>
        </row>
        <row r="15">
          <cell r="A15" t="str">
            <v>Atlantic (01)</v>
          </cell>
          <cell r="L15" t="str">
            <v>IN</v>
          </cell>
        </row>
        <row r="16">
          <cell r="A16" t="str">
            <v>Atlantic (01)</v>
          </cell>
          <cell r="L16" t="str">
            <v>IA</v>
          </cell>
        </row>
        <row r="17">
          <cell r="A17" t="str">
            <v>Atlantic (01)</v>
          </cell>
          <cell r="L17" t="str">
            <v>KS</v>
          </cell>
        </row>
        <row r="18">
          <cell r="A18" t="str">
            <v>Atlantic (01)</v>
          </cell>
          <cell r="L18" t="str">
            <v>KY</v>
          </cell>
        </row>
        <row r="19">
          <cell r="A19" t="str">
            <v>Atlantic (01)</v>
          </cell>
          <cell r="L19" t="str">
            <v>LA</v>
          </cell>
        </row>
        <row r="20">
          <cell r="A20" t="str">
            <v>Atlantic (01)</v>
          </cell>
          <cell r="L20" t="str">
            <v>ME</v>
          </cell>
        </row>
        <row r="21">
          <cell r="A21" t="str">
            <v>Atlantic (01)</v>
          </cell>
          <cell r="L21" t="str">
            <v>MD</v>
          </cell>
        </row>
        <row r="22">
          <cell r="A22" t="str">
            <v>Atlantic (01)</v>
          </cell>
          <cell r="L22" t="str">
            <v>MA</v>
          </cell>
        </row>
        <row r="23">
          <cell r="A23" t="str">
            <v>Atlantic (01)</v>
          </cell>
          <cell r="L23" t="str">
            <v>MI</v>
          </cell>
        </row>
        <row r="24">
          <cell r="A24" t="str">
            <v>Atlantic (01)</v>
          </cell>
          <cell r="L24" t="str">
            <v>MN</v>
          </cell>
        </row>
        <row r="25">
          <cell r="A25" t="str">
            <v>Bergen (02)</v>
          </cell>
          <cell r="L25" t="str">
            <v>MS</v>
          </cell>
        </row>
        <row r="26">
          <cell r="A26" t="str">
            <v>Bergen (02)</v>
          </cell>
          <cell r="L26" t="str">
            <v>MO</v>
          </cell>
        </row>
        <row r="27">
          <cell r="A27" t="str">
            <v>Bergen (02)</v>
          </cell>
          <cell r="L27" t="str">
            <v>MT</v>
          </cell>
        </row>
        <row r="28">
          <cell r="A28" t="str">
            <v>Bergen (02)</v>
          </cell>
          <cell r="L28" t="str">
            <v>NE</v>
          </cell>
        </row>
        <row r="29">
          <cell r="A29" t="str">
            <v>Bergen (02)</v>
          </cell>
          <cell r="L29" t="str">
            <v>NV</v>
          </cell>
        </row>
        <row r="30">
          <cell r="A30" t="str">
            <v>Bergen (02)</v>
          </cell>
          <cell r="L30" t="str">
            <v>NH</v>
          </cell>
        </row>
        <row r="31">
          <cell r="A31" t="str">
            <v>Bergen (02)</v>
          </cell>
          <cell r="L31" t="str">
            <v>NJ</v>
          </cell>
        </row>
        <row r="32">
          <cell r="A32" t="str">
            <v>Bergen (02)</v>
          </cell>
          <cell r="L32" t="str">
            <v>NM</v>
          </cell>
        </row>
        <row r="33">
          <cell r="A33" t="str">
            <v>Bergen (02)</v>
          </cell>
          <cell r="L33" t="str">
            <v>NY</v>
          </cell>
        </row>
        <row r="34">
          <cell r="A34" t="str">
            <v>Bergen (02)</v>
          </cell>
          <cell r="L34" t="str">
            <v>NC</v>
          </cell>
        </row>
        <row r="35">
          <cell r="A35" t="str">
            <v>Bergen (02)</v>
          </cell>
          <cell r="L35" t="str">
            <v>ND</v>
          </cell>
        </row>
        <row r="36">
          <cell r="A36" t="str">
            <v>Bergen (02)</v>
          </cell>
          <cell r="L36" t="str">
            <v>OH</v>
          </cell>
        </row>
        <row r="37">
          <cell r="A37" t="str">
            <v>Bergen (02)</v>
          </cell>
          <cell r="L37" t="str">
            <v>OK</v>
          </cell>
        </row>
        <row r="38">
          <cell r="A38" t="str">
            <v>Bergen (02)</v>
          </cell>
          <cell r="L38" t="str">
            <v>OR</v>
          </cell>
        </row>
        <row r="39">
          <cell r="A39" t="str">
            <v>Bergen (02)</v>
          </cell>
          <cell r="L39" t="str">
            <v>PA</v>
          </cell>
        </row>
        <row r="40">
          <cell r="A40" t="str">
            <v>Bergen (02)</v>
          </cell>
          <cell r="L40" t="str">
            <v>RI</v>
          </cell>
        </row>
        <row r="41">
          <cell r="A41" t="str">
            <v>Bergen (02)</v>
          </cell>
          <cell r="L41" t="str">
            <v>SC</v>
          </cell>
        </row>
        <row r="42">
          <cell r="A42" t="str">
            <v>Bergen (02)</v>
          </cell>
          <cell r="L42" t="str">
            <v>SD</v>
          </cell>
        </row>
        <row r="43">
          <cell r="A43" t="str">
            <v>Bergen (02)</v>
          </cell>
          <cell r="L43" t="str">
            <v>TN</v>
          </cell>
        </row>
        <row r="44">
          <cell r="A44" t="str">
            <v>Bergen (02)</v>
          </cell>
          <cell r="L44" t="str">
            <v>TX</v>
          </cell>
        </row>
        <row r="45">
          <cell r="A45" t="str">
            <v>Bergen (02)</v>
          </cell>
          <cell r="L45" t="str">
            <v>UT</v>
          </cell>
        </row>
        <row r="46">
          <cell r="A46" t="str">
            <v>Bergen (02)</v>
          </cell>
          <cell r="L46" t="str">
            <v>VT</v>
          </cell>
        </row>
        <row r="47">
          <cell r="A47" t="str">
            <v>Bergen (02)</v>
          </cell>
          <cell r="L47" t="str">
            <v>VA</v>
          </cell>
        </row>
        <row r="48">
          <cell r="A48" t="str">
            <v>Bergen (02)</v>
          </cell>
          <cell r="L48" t="str">
            <v>WA</v>
          </cell>
        </row>
        <row r="49">
          <cell r="A49" t="str">
            <v>Bergen (02)</v>
          </cell>
          <cell r="L49" t="str">
            <v>WV</v>
          </cell>
        </row>
        <row r="50">
          <cell r="A50" t="str">
            <v>Bergen (02)</v>
          </cell>
          <cell r="L50" t="str">
            <v>WI</v>
          </cell>
        </row>
        <row r="51">
          <cell r="A51" t="str">
            <v>Bergen (02)</v>
          </cell>
          <cell r="L51" t="str">
            <v>WY</v>
          </cell>
        </row>
        <row r="52">
          <cell r="A52" t="str">
            <v>Bergen (02)</v>
          </cell>
          <cell r="L52" t="str">
            <v>International</v>
          </cell>
        </row>
        <row r="53">
          <cell r="A53" t="str">
            <v>Bergen (02)</v>
          </cell>
        </row>
        <row r="54">
          <cell r="A54" t="str">
            <v>Bergen (02)</v>
          </cell>
        </row>
        <row r="55">
          <cell r="A55" t="str">
            <v>Bergen (02)</v>
          </cell>
        </row>
        <row r="56">
          <cell r="A56" t="str">
            <v>Bergen (02)</v>
          </cell>
        </row>
        <row r="57">
          <cell r="A57" t="str">
            <v>Bergen (02)</v>
          </cell>
        </row>
        <row r="58">
          <cell r="A58" t="str">
            <v>Bergen (02)</v>
          </cell>
        </row>
        <row r="59">
          <cell r="A59" t="str">
            <v>Bergen (02)</v>
          </cell>
        </row>
        <row r="60">
          <cell r="A60" t="str">
            <v>Bergen (02)</v>
          </cell>
        </row>
        <row r="61">
          <cell r="A61" t="str">
            <v>Bergen (02)</v>
          </cell>
        </row>
        <row r="62">
          <cell r="A62" t="str">
            <v>Bergen (02)</v>
          </cell>
        </row>
        <row r="63">
          <cell r="A63" t="str">
            <v>Bergen (02)</v>
          </cell>
        </row>
        <row r="64">
          <cell r="A64" t="str">
            <v>Bergen (02)</v>
          </cell>
        </row>
        <row r="65">
          <cell r="A65" t="str">
            <v>Bergen (02)</v>
          </cell>
        </row>
        <row r="66">
          <cell r="A66" t="str">
            <v>Bergen (02)</v>
          </cell>
        </row>
        <row r="67">
          <cell r="A67" t="str">
            <v>Bergen (02)</v>
          </cell>
        </row>
        <row r="68">
          <cell r="A68" t="str">
            <v>Bergen (02)</v>
          </cell>
        </row>
        <row r="69">
          <cell r="A69" t="str">
            <v>Bergen (02)</v>
          </cell>
        </row>
        <row r="70">
          <cell r="A70" t="str">
            <v>Bergen (02)</v>
          </cell>
        </row>
        <row r="71">
          <cell r="A71" t="str">
            <v>Bergen (02)</v>
          </cell>
        </row>
        <row r="72">
          <cell r="A72" t="str">
            <v>Bergen (02)</v>
          </cell>
        </row>
        <row r="73">
          <cell r="A73" t="str">
            <v>Bergen (02)</v>
          </cell>
        </row>
        <row r="74">
          <cell r="A74" t="str">
            <v>Bergen (02)</v>
          </cell>
        </row>
        <row r="75">
          <cell r="A75" t="str">
            <v>Bergen (02)</v>
          </cell>
        </row>
        <row r="76">
          <cell r="A76" t="str">
            <v>Bergen (02)</v>
          </cell>
        </row>
        <row r="77">
          <cell r="A77" t="str">
            <v>Bergen (02)</v>
          </cell>
        </row>
        <row r="78">
          <cell r="A78" t="str">
            <v>Bergen (02)</v>
          </cell>
        </row>
        <row r="79">
          <cell r="A79" t="str">
            <v>Bergen (02)</v>
          </cell>
        </row>
        <row r="80">
          <cell r="A80" t="str">
            <v>Bergen (02)</v>
          </cell>
        </row>
        <row r="81">
          <cell r="A81" t="str">
            <v>Bergen (02)</v>
          </cell>
        </row>
        <row r="82">
          <cell r="A82" t="str">
            <v>Bergen (02)</v>
          </cell>
        </row>
        <row r="83">
          <cell r="A83" t="str">
            <v>Bergen (02)</v>
          </cell>
        </row>
        <row r="84">
          <cell r="A84" t="str">
            <v>Bergen (02)</v>
          </cell>
        </row>
        <row r="85">
          <cell r="A85" t="str">
            <v>Bergen (02)</v>
          </cell>
        </row>
        <row r="86">
          <cell r="A86" t="str">
            <v>Bergen (02)</v>
          </cell>
        </row>
        <row r="87">
          <cell r="A87" t="str">
            <v>Bergen (02)</v>
          </cell>
        </row>
        <row r="88">
          <cell r="A88" t="str">
            <v>Bergen (02)</v>
          </cell>
        </row>
        <row r="89">
          <cell r="A89" t="str">
            <v>Bergen (02)</v>
          </cell>
        </row>
        <row r="90">
          <cell r="A90" t="str">
            <v>Bergen (02)</v>
          </cell>
        </row>
        <row r="91">
          <cell r="A91" t="str">
            <v>Bergen (02)</v>
          </cell>
        </row>
        <row r="92">
          <cell r="A92" t="str">
            <v>Bergen (02)</v>
          </cell>
        </row>
        <row r="93">
          <cell r="A93" t="str">
            <v>Bergen (02)</v>
          </cell>
        </row>
        <row r="94">
          <cell r="A94" t="str">
            <v>Bergen (02)</v>
          </cell>
        </row>
        <row r="95">
          <cell r="A95" t="str">
            <v>Burlington (03)</v>
          </cell>
        </row>
        <row r="96">
          <cell r="A96" t="str">
            <v>Burlington (03)</v>
          </cell>
        </row>
        <row r="97">
          <cell r="A97" t="str">
            <v>Burlington (03)</v>
          </cell>
        </row>
        <row r="98">
          <cell r="A98" t="str">
            <v>Burlington (03)</v>
          </cell>
        </row>
        <row r="99">
          <cell r="A99" t="str">
            <v>Burlington (03)</v>
          </cell>
        </row>
        <row r="100">
          <cell r="A100" t="str">
            <v>Burlington (03)</v>
          </cell>
        </row>
        <row r="101">
          <cell r="A101" t="str">
            <v>Burlington (03)</v>
          </cell>
        </row>
        <row r="102">
          <cell r="A102" t="str">
            <v>Burlington (03)</v>
          </cell>
        </row>
        <row r="103">
          <cell r="A103" t="str">
            <v>Burlington (03)</v>
          </cell>
        </row>
        <row r="104">
          <cell r="A104" t="str">
            <v>Burlington (03)</v>
          </cell>
        </row>
        <row r="105">
          <cell r="A105" t="str">
            <v>Burlington (03)</v>
          </cell>
        </row>
        <row r="106">
          <cell r="A106" t="str">
            <v>Burlington (03)</v>
          </cell>
        </row>
        <row r="107">
          <cell r="A107" t="str">
            <v>Burlington (03)</v>
          </cell>
        </row>
        <row r="108">
          <cell r="A108" t="str">
            <v>Burlington (03)</v>
          </cell>
        </row>
        <row r="109">
          <cell r="A109" t="str">
            <v>Burlington (03)</v>
          </cell>
        </row>
        <row r="110">
          <cell r="A110" t="str">
            <v>Burlington (03)</v>
          </cell>
        </row>
        <row r="111">
          <cell r="A111" t="str">
            <v>Burlington (03)</v>
          </cell>
        </row>
        <row r="112">
          <cell r="A112" t="str">
            <v>Burlington (03)</v>
          </cell>
        </row>
        <row r="113">
          <cell r="A113" t="str">
            <v>Burlington (03)</v>
          </cell>
        </row>
        <row r="114">
          <cell r="A114" t="str">
            <v>Burlington (03)</v>
          </cell>
        </row>
        <row r="115">
          <cell r="A115" t="str">
            <v>Burlington (03)</v>
          </cell>
        </row>
        <row r="116">
          <cell r="A116" t="str">
            <v>Burlington (03)</v>
          </cell>
        </row>
        <row r="117">
          <cell r="A117" t="str">
            <v>Burlington (03)</v>
          </cell>
        </row>
        <row r="118">
          <cell r="A118" t="str">
            <v>Burlington (03)</v>
          </cell>
        </row>
        <row r="119">
          <cell r="A119" t="str">
            <v>Burlington (03)</v>
          </cell>
        </row>
        <row r="120">
          <cell r="A120" t="str">
            <v>Burlington (03)</v>
          </cell>
        </row>
        <row r="121">
          <cell r="A121" t="str">
            <v>Burlington (03)</v>
          </cell>
        </row>
        <row r="122">
          <cell r="A122" t="str">
            <v>Burlington (03)</v>
          </cell>
        </row>
        <row r="123">
          <cell r="A123" t="str">
            <v>Burlington (03)</v>
          </cell>
        </row>
        <row r="124">
          <cell r="A124" t="str">
            <v>Burlington (03)</v>
          </cell>
        </row>
        <row r="125">
          <cell r="A125" t="str">
            <v>Burlington (03)</v>
          </cell>
        </row>
        <row r="126">
          <cell r="A126" t="str">
            <v>Burlington (03)</v>
          </cell>
        </row>
        <row r="127">
          <cell r="A127" t="str">
            <v>Burlington (03)</v>
          </cell>
        </row>
        <row r="128">
          <cell r="A128" t="str">
            <v>Burlington (03)</v>
          </cell>
        </row>
        <row r="129">
          <cell r="A129" t="str">
            <v>Burlington (03)</v>
          </cell>
        </row>
        <row r="130">
          <cell r="A130" t="str">
            <v>Burlington (03)</v>
          </cell>
        </row>
        <row r="131">
          <cell r="A131" t="str">
            <v>Burlington (03)</v>
          </cell>
        </row>
        <row r="132">
          <cell r="A132" t="str">
            <v>Burlington (03)</v>
          </cell>
        </row>
        <row r="133">
          <cell r="A133" t="str">
            <v>Burlington (03)</v>
          </cell>
        </row>
        <row r="134">
          <cell r="A134" t="str">
            <v>Burlington (03)</v>
          </cell>
        </row>
        <row r="135">
          <cell r="A135" t="str">
            <v>Camden (04)</v>
          </cell>
        </row>
        <row r="136">
          <cell r="A136" t="str">
            <v>Camden (04)</v>
          </cell>
        </row>
        <row r="137">
          <cell r="A137" t="str">
            <v>Camden (04)</v>
          </cell>
        </row>
        <row r="138">
          <cell r="A138" t="str">
            <v>Camden (04)</v>
          </cell>
        </row>
        <row r="139">
          <cell r="A139" t="str">
            <v>Camden (04)</v>
          </cell>
        </row>
        <row r="140">
          <cell r="A140" t="str">
            <v>Camden (04)</v>
          </cell>
        </row>
        <row r="141">
          <cell r="A141" t="str">
            <v>Camden (04)</v>
          </cell>
        </row>
        <row r="142">
          <cell r="A142" t="str">
            <v>Camden (04)</v>
          </cell>
        </row>
        <row r="143">
          <cell r="A143" t="str">
            <v>Camden (04)</v>
          </cell>
        </row>
        <row r="144">
          <cell r="A144" t="str">
            <v>Camden (04)</v>
          </cell>
        </row>
        <row r="145">
          <cell r="A145" t="str">
            <v>Camden (04)</v>
          </cell>
        </row>
        <row r="146">
          <cell r="A146" t="str">
            <v>Camden (04)</v>
          </cell>
        </row>
        <row r="147">
          <cell r="A147" t="str">
            <v>Camden (04)</v>
          </cell>
        </row>
        <row r="148">
          <cell r="A148" t="str">
            <v>Camden (04)</v>
          </cell>
        </row>
        <row r="149">
          <cell r="A149" t="str">
            <v>Camden (04)</v>
          </cell>
        </row>
        <row r="150">
          <cell r="A150" t="str">
            <v>Camden (04)</v>
          </cell>
        </row>
        <row r="151">
          <cell r="A151" t="str">
            <v>Camden (04)</v>
          </cell>
        </row>
        <row r="152">
          <cell r="A152" t="str">
            <v>Camden (04)</v>
          </cell>
        </row>
        <row r="153">
          <cell r="A153" t="str">
            <v>Camden (04)</v>
          </cell>
        </row>
        <row r="154">
          <cell r="A154" t="str">
            <v>Camden (04)</v>
          </cell>
        </row>
        <row r="155">
          <cell r="A155" t="str">
            <v>Camden (04)</v>
          </cell>
        </row>
        <row r="156">
          <cell r="A156" t="str">
            <v>Camden (04)</v>
          </cell>
        </row>
        <row r="157">
          <cell r="A157" t="str">
            <v>Camden (04)</v>
          </cell>
        </row>
        <row r="158">
          <cell r="A158" t="str">
            <v>Camden (04)</v>
          </cell>
        </row>
        <row r="159">
          <cell r="A159" t="str">
            <v>Camden (04)</v>
          </cell>
        </row>
        <row r="160">
          <cell r="A160" t="str">
            <v>Camden (04)</v>
          </cell>
        </row>
        <row r="161">
          <cell r="A161" t="str">
            <v>Camden (04)</v>
          </cell>
        </row>
        <row r="162">
          <cell r="A162" t="str">
            <v>Camden (04)</v>
          </cell>
        </row>
        <row r="163">
          <cell r="A163" t="str">
            <v>Camden (04)</v>
          </cell>
        </row>
        <row r="164">
          <cell r="A164" t="str">
            <v>Camden (04)</v>
          </cell>
        </row>
        <row r="165">
          <cell r="A165" t="str">
            <v>Camden (04)</v>
          </cell>
        </row>
        <row r="166">
          <cell r="A166" t="str">
            <v>Camden (04)</v>
          </cell>
        </row>
        <row r="167">
          <cell r="A167" t="str">
            <v>Camden (04)</v>
          </cell>
        </row>
        <row r="168">
          <cell r="A168" t="str">
            <v>Camden (04)</v>
          </cell>
        </row>
        <row r="169">
          <cell r="A169" t="str">
            <v>Camden (04)</v>
          </cell>
        </row>
        <row r="170">
          <cell r="A170" t="str">
            <v>Camden (04)</v>
          </cell>
        </row>
        <row r="171">
          <cell r="A171" t="str">
            <v>Camden (04)</v>
          </cell>
        </row>
        <row r="172">
          <cell r="A172" t="str">
            <v>Cape May (05)</v>
          </cell>
        </row>
        <row r="173">
          <cell r="A173" t="str">
            <v>Cape May (05)</v>
          </cell>
        </row>
        <row r="174">
          <cell r="A174" t="str">
            <v>Cape May (05)</v>
          </cell>
        </row>
        <row r="175">
          <cell r="A175" t="str">
            <v>Cape May (05)</v>
          </cell>
        </row>
        <row r="176">
          <cell r="A176" t="str">
            <v>Cape May (05)</v>
          </cell>
        </row>
        <row r="177">
          <cell r="A177" t="str">
            <v>Cape May (05)</v>
          </cell>
        </row>
        <row r="178">
          <cell r="A178" t="str">
            <v>Cape May (05)</v>
          </cell>
        </row>
        <row r="179">
          <cell r="A179" t="str">
            <v>Cape May (05)</v>
          </cell>
        </row>
        <row r="180">
          <cell r="A180" t="str">
            <v>Cape May (05)</v>
          </cell>
        </row>
        <row r="181">
          <cell r="A181" t="str">
            <v>Cape May (05)</v>
          </cell>
        </row>
        <row r="182">
          <cell r="A182" t="str">
            <v>Cape May (05)</v>
          </cell>
        </row>
        <row r="183">
          <cell r="A183" t="str">
            <v>Cape May (05)</v>
          </cell>
        </row>
        <row r="184">
          <cell r="A184" t="str">
            <v>Cape May (05)</v>
          </cell>
        </row>
        <row r="185">
          <cell r="A185" t="str">
            <v>Cape May (05)</v>
          </cell>
        </row>
        <row r="186">
          <cell r="A186" t="str">
            <v>Cape May (05)</v>
          </cell>
        </row>
        <row r="187">
          <cell r="A187" t="str">
            <v>Cape May (05)</v>
          </cell>
        </row>
        <row r="188">
          <cell r="A188" t="str">
            <v>Cumberland (06)</v>
          </cell>
        </row>
        <row r="189">
          <cell r="A189" t="str">
            <v>Cumberland (06)</v>
          </cell>
        </row>
        <row r="190">
          <cell r="A190" t="str">
            <v>Cumberland (06)</v>
          </cell>
        </row>
        <row r="191">
          <cell r="A191" t="str">
            <v>Cumberland (06)</v>
          </cell>
        </row>
        <row r="192">
          <cell r="A192" t="str">
            <v>Cumberland (06)</v>
          </cell>
        </row>
        <row r="193">
          <cell r="A193" t="str">
            <v>Cumberland (06)</v>
          </cell>
        </row>
        <row r="194">
          <cell r="A194" t="str">
            <v>Cumberland (06)</v>
          </cell>
        </row>
        <row r="195">
          <cell r="A195" t="str">
            <v>Cumberland (06)</v>
          </cell>
        </row>
        <row r="196">
          <cell r="A196" t="str">
            <v>Cumberland (06)</v>
          </cell>
        </row>
        <row r="197">
          <cell r="A197" t="str">
            <v>Cumberland (06)</v>
          </cell>
        </row>
        <row r="198">
          <cell r="A198" t="str">
            <v>Cumberland (06)</v>
          </cell>
        </row>
        <row r="199">
          <cell r="A199" t="str">
            <v>Cumberland (06)</v>
          </cell>
        </row>
        <row r="200">
          <cell r="A200" t="str">
            <v>Cumberland (06)</v>
          </cell>
        </row>
        <row r="201">
          <cell r="A201" t="str">
            <v>Cumberland (06)</v>
          </cell>
        </row>
        <row r="202">
          <cell r="A202" t="str">
            <v>Essex (07)</v>
          </cell>
        </row>
        <row r="203">
          <cell r="A203" t="str">
            <v>Essex (07)</v>
          </cell>
        </row>
        <row r="204">
          <cell r="A204" t="str">
            <v>Essex (07)</v>
          </cell>
        </row>
        <row r="205">
          <cell r="A205" t="str">
            <v>Essex (07)</v>
          </cell>
        </row>
        <row r="206">
          <cell r="A206" t="str">
            <v>Essex (07)</v>
          </cell>
        </row>
        <row r="207">
          <cell r="A207" t="str">
            <v>Essex (07)</v>
          </cell>
        </row>
        <row r="208">
          <cell r="A208" t="str">
            <v>Essex (07)</v>
          </cell>
        </row>
        <row r="209">
          <cell r="A209" t="str">
            <v>Essex (07)</v>
          </cell>
        </row>
        <row r="210">
          <cell r="A210" t="str">
            <v>Essex (07)</v>
          </cell>
        </row>
        <row r="211">
          <cell r="A211" t="str">
            <v>Essex (07)</v>
          </cell>
        </row>
        <row r="212">
          <cell r="A212" t="str">
            <v>Essex (07)</v>
          </cell>
        </row>
        <row r="213">
          <cell r="A213" t="str">
            <v>Essex (07)</v>
          </cell>
        </row>
        <row r="214">
          <cell r="A214" t="str">
            <v>Essex (07)</v>
          </cell>
        </row>
        <row r="215">
          <cell r="A215" t="str">
            <v>Essex (07)</v>
          </cell>
        </row>
        <row r="216">
          <cell r="A216" t="str">
            <v>Essex (07)</v>
          </cell>
        </row>
        <row r="217">
          <cell r="A217" t="str">
            <v>Essex (07)</v>
          </cell>
        </row>
        <row r="218">
          <cell r="A218" t="str">
            <v>Essex (07)</v>
          </cell>
        </row>
        <row r="219">
          <cell r="A219" t="str">
            <v>Essex (07)</v>
          </cell>
        </row>
        <row r="220">
          <cell r="A220" t="str">
            <v>Essex (07)</v>
          </cell>
        </row>
        <row r="221">
          <cell r="A221" t="str">
            <v>Essex (07)</v>
          </cell>
        </row>
        <row r="222">
          <cell r="A222" t="str">
            <v>Essex (07)</v>
          </cell>
        </row>
        <row r="223">
          <cell r="A223" t="str">
            <v>Essex (07)</v>
          </cell>
        </row>
        <row r="224">
          <cell r="A224" t="str">
            <v>Gloucester (08)</v>
          </cell>
        </row>
        <row r="225">
          <cell r="A225" t="str">
            <v>Gloucester (08)</v>
          </cell>
        </row>
        <row r="226">
          <cell r="A226" t="str">
            <v>Gloucester (08)</v>
          </cell>
        </row>
        <row r="227">
          <cell r="A227" t="str">
            <v>Gloucester (08)</v>
          </cell>
        </row>
        <row r="228">
          <cell r="A228" t="str">
            <v>Gloucester (08)</v>
          </cell>
        </row>
        <row r="229">
          <cell r="A229" t="str">
            <v>Gloucester (08)</v>
          </cell>
        </row>
        <row r="230">
          <cell r="A230" t="str">
            <v>Gloucester (08)</v>
          </cell>
        </row>
        <row r="231">
          <cell r="A231" t="str">
            <v>Gloucester (08)</v>
          </cell>
        </row>
        <row r="232">
          <cell r="A232" t="str">
            <v>Gloucester (08)</v>
          </cell>
        </row>
        <row r="233">
          <cell r="A233" t="str">
            <v>Gloucester (08)</v>
          </cell>
        </row>
        <row r="234">
          <cell r="A234" t="str">
            <v>Gloucester (08)</v>
          </cell>
        </row>
        <row r="235">
          <cell r="A235" t="str">
            <v>Gloucester (08)</v>
          </cell>
        </row>
        <row r="236">
          <cell r="A236" t="str">
            <v>Gloucester (08)</v>
          </cell>
        </row>
        <row r="237">
          <cell r="A237" t="str">
            <v>Gloucester (08)</v>
          </cell>
        </row>
        <row r="238">
          <cell r="A238" t="str">
            <v>Gloucester (08)</v>
          </cell>
        </row>
        <row r="239">
          <cell r="A239" t="str">
            <v>Gloucester (08)</v>
          </cell>
        </row>
        <row r="240">
          <cell r="A240" t="str">
            <v>Gloucester (08)</v>
          </cell>
        </row>
        <row r="241">
          <cell r="A241" t="str">
            <v>Gloucester (08)</v>
          </cell>
        </row>
        <row r="242">
          <cell r="A242" t="str">
            <v>Gloucester (08)</v>
          </cell>
        </row>
        <row r="243">
          <cell r="A243" t="str">
            <v>Gloucester (08)</v>
          </cell>
        </row>
        <row r="244">
          <cell r="A244" t="str">
            <v>Gloucester (08)</v>
          </cell>
        </row>
        <row r="245">
          <cell r="A245" t="str">
            <v>Gloucester (08)</v>
          </cell>
        </row>
        <row r="246">
          <cell r="A246" t="str">
            <v>Gloucester (08)</v>
          </cell>
        </row>
        <row r="247">
          <cell r="A247" t="str">
            <v>Gloucester (08)</v>
          </cell>
        </row>
        <row r="248">
          <cell r="A248" t="str">
            <v>Hudson (09)</v>
          </cell>
        </row>
        <row r="249">
          <cell r="A249" t="str">
            <v>Hudson (09)</v>
          </cell>
        </row>
        <row r="250">
          <cell r="A250" t="str">
            <v>Hudson (09)</v>
          </cell>
        </row>
        <row r="251">
          <cell r="A251" t="str">
            <v>Hudson (09)</v>
          </cell>
        </row>
        <row r="252">
          <cell r="A252" t="str">
            <v>Hudson (09)</v>
          </cell>
        </row>
        <row r="253">
          <cell r="A253" t="str">
            <v>Hudson (09)</v>
          </cell>
        </row>
        <row r="254">
          <cell r="A254" t="str">
            <v>Hudson (09)</v>
          </cell>
        </row>
        <row r="255">
          <cell r="A255" t="str">
            <v>Hudson (09)</v>
          </cell>
        </row>
        <row r="256">
          <cell r="A256" t="str">
            <v>Hudson (09)</v>
          </cell>
        </row>
        <row r="257">
          <cell r="A257" t="str">
            <v>Hudson (09)</v>
          </cell>
        </row>
        <row r="258">
          <cell r="A258" t="str">
            <v>Hudson (09)</v>
          </cell>
        </row>
        <row r="259">
          <cell r="A259" t="str">
            <v>Hudson (09)</v>
          </cell>
        </row>
        <row r="260">
          <cell r="A260" t="str">
            <v>Hunterdon (10)</v>
          </cell>
        </row>
        <row r="261">
          <cell r="A261" t="str">
            <v>Hunterdon (10)</v>
          </cell>
        </row>
        <row r="262">
          <cell r="A262" t="str">
            <v>Hunterdon (10)</v>
          </cell>
        </row>
        <row r="263">
          <cell r="A263" t="str">
            <v>Hunterdon (10)</v>
          </cell>
        </row>
        <row r="264">
          <cell r="A264" t="str">
            <v>Hunterdon (10)</v>
          </cell>
        </row>
        <row r="265">
          <cell r="A265" t="str">
            <v>Hunterdon (10)</v>
          </cell>
        </row>
        <row r="266">
          <cell r="A266" t="str">
            <v>Hunterdon (10)</v>
          </cell>
        </row>
        <row r="267">
          <cell r="A267" t="str">
            <v>Hunterdon (10)</v>
          </cell>
        </row>
        <row r="268">
          <cell r="A268" t="str">
            <v>Hunterdon (10)</v>
          </cell>
        </row>
        <row r="269">
          <cell r="A269" t="str">
            <v>Hunterdon (10)</v>
          </cell>
        </row>
        <row r="270">
          <cell r="A270" t="str">
            <v>Hunterdon (10)</v>
          </cell>
        </row>
        <row r="271">
          <cell r="A271" t="str">
            <v>Hunterdon (10)</v>
          </cell>
        </row>
        <row r="272">
          <cell r="A272" t="str">
            <v>Hunterdon (10)</v>
          </cell>
        </row>
        <row r="273">
          <cell r="A273" t="str">
            <v>Hunterdon (10)</v>
          </cell>
        </row>
        <row r="274">
          <cell r="A274" t="str">
            <v>Hunterdon (10)</v>
          </cell>
        </row>
        <row r="275">
          <cell r="A275" t="str">
            <v>Hunterdon (10)</v>
          </cell>
        </row>
        <row r="276">
          <cell r="A276" t="str">
            <v>Hunterdon (10)</v>
          </cell>
        </row>
        <row r="277">
          <cell r="A277" t="str">
            <v>Hunterdon (10)</v>
          </cell>
        </row>
        <row r="278">
          <cell r="A278" t="str">
            <v>Hunterdon (10)</v>
          </cell>
        </row>
        <row r="279">
          <cell r="A279" t="str">
            <v>Hunterdon (10)</v>
          </cell>
        </row>
        <row r="280">
          <cell r="A280" t="str">
            <v>Hunterdon (10)</v>
          </cell>
        </row>
        <row r="281">
          <cell r="A281" t="str">
            <v>Hunterdon (10)</v>
          </cell>
        </row>
        <row r="282">
          <cell r="A282" t="str">
            <v>Hunterdon (10)</v>
          </cell>
        </row>
        <row r="283">
          <cell r="A283" t="str">
            <v>Hunterdon (10)</v>
          </cell>
        </row>
        <row r="284">
          <cell r="A284" t="str">
            <v>Hunterdon (10)</v>
          </cell>
        </row>
        <row r="285">
          <cell r="A285" t="str">
            <v>Hunterdon (10)</v>
          </cell>
        </row>
        <row r="286">
          <cell r="A286" t="str">
            <v>Mercer (11)</v>
          </cell>
        </row>
        <row r="287">
          <cell r="A287" t="str">
            <v>Mercer (11)</v>
          </cell>
        </row>
        <row r="288">
          <cell r="A288" t="str">
            <v>Mercer (11)</v>
          </cell>
        </row>
        <row r="289">
          <cell r="A289" t="str">
            <v>Mercer (11)</v>
          </cell>
        </row>
        <row r="290">
          <cell r="A290" t="str">
            <v>Mercer (11)</v>
          </cell>
        </row>
        <row r="291">
          <cell r="A291" t="str">
            <v>Mercer (11)</v>
          </cell>
        </row>
        <row r="292">
          <cell r="A292" t="str">
            <v>Mercer (11)</v>
          </cell>
        </row>
        <row r="293">
          <cell r="A293" t="str">
            <v>Mercer (11)</v>
          </cell>
        </row>
        <row r="294">
          <cell r="A294" t="str">
            <v>Mercer (11)</v>
          </cell>
        </row>
        <row r="295">
          <cell r="A295" t="str">
            <v>Mercer (11)</v>
          </cell>
        </row>
        <row r="296">
          <cell r="A296" t="str">
            <v>Mercer (11)</v>
          </cell>
        </row>
        <row r="297">
          <cell r="A297" t="str">
            <v>Mercer (11)</v>
          </cell>
        </row>
        <row r="298">
          <cell r="A298" t="str">
            <v>Middlesex (12)</v>
          </cell>
        </row>
        <row r="299">
          <cell r="A299" t="str">
            <v>Middlesex (12)</v>
          </cell>
        </row>
        <row r="300">
          <cell r="A300" t="str">
            <v>Middlesex (12)</v>
          </cell>
        </row>
        <row r="301">
          <cell r="A301" t="str">
            <v>Middlesex (12)</v>
          </cell>
        </row>
        <row r="302">
          <cell r="A302" t="str">
            <v>Middlesex (12)</v>
          </cell>
        </row>
        <row r="303">
          <cell r="A303" t="str">
            <v>Middlesex (12)</v>
          </cell>
        </row>
        <row r="304">
          <cell r="A304" t="str">
            <v>Middlesex (12)</v>
          </cell>
        </row>
        <row r="305">
          <cell r="A305" t="str">
            <v>Middlesex (12)</v>
          </cell>
        </row>
        <row r="306">
          <cell r="A306" t="str">
            <v>Middlesex (12)</v>
          </cell>
        </row>
        <row r="307">
          <cell r="A307" t="str">
            <v>Middlesex (12)</v>
          </cell>
        </row>
        <row r="308">
          <cell r="A308" t="str">
            <v>Middlesex (12)</v>
          </cell>
        </row>
        <row r="309">
          <cell r="A309" t="str">
            <v>Middlesex (12)</v>
          </cell>
        </row>
        <row r="310">
          <cell r="A310" t="str">
            <v>Middlesex (12)</v>
          </cell>
        </row>
        <row r="311">
          <cell r="A311" t="str">
            <v>Middlesex (12)</v>
          </cell>
        </row>
        <row r="312">
          <cell r="A312" t="str">
            <v>Middlesex (12)</v>
          </cell>
        </row>
        <row r="313">
          <cell r="A313" t="str">
            <v>Middlesex (12)</v>
          </cell>
        </row>
        <row r="314">
          <cell r="A314" t="str">
            <v>Middlesex (12)</v>
          </cell>
        </row>
        <row r="315">
          <cell r="A315" t="str">
            <v>Middlesex (12)</v>
          </cell>
        </row>
        <row r="316">
          <cell r="A316" t="str">
            <v>Middlesex (12)</v>
          </cell>
        </row>
        <row r="317">
          <cell r="A317" t="str">
            <v>Middlesex (12)</v>
          </cell>
        </row>
        <row r="318">
          <cell r="A318" t="str">
            <v>Middlesex (12)</v>
          </cell>
        </row>
        <row r="319">
          <cell r="A319" t="str">
            <v>Middlesex (12)</v>
          </cell>
        </row>
        <row r="320">
          <cell r="A320" t="str">
            <v>Middlesex (12)</v>
          </cell>
        </row>
        <row r="321">
          <cell r="A321" t="str">
            <v>Middlesex (12)</v>
          </cell>
        </row>
        <row r="322">
          <cell r="A322" t="str">
            <v>Middlesex (12)</v>
          </cell>
        </row>
        <row r="323">
          <cell r="A323" t="str">
            <v>Monmouth (13)</v>
          </cell>
        </row>
        <row r="324">
          <cell r="A324" t="str">
            <v>Monmouth (13)</v>
          </cell>
        </row>
        <row r="325">
          <cell r="A325" t="str">
            <v>Monmouth (13)</v>
          </cell>
        </row>
        <row r="326">
          <cell r="A326" t="str">
            <v>Monmouth (13)</v>
          </cell>
        </row>
        <row r="327">
          <cell r="A327" t="str">
            <v>Monmouth (13)</v>
          </cell>
        </row>
        <row r="328">
          <cell r="A328" t="str">
            <v>Monmouth (13)</v>
          </cell>
        </row>
        <row r="329">
          <cell r="A329" t="str">
            <v>Monmouth (13)</v>
          </cell>
        </row>
        <row r="330">
          <cell r="A330" t="str">
            <v>Monmouth (13)</v>
          </cell>
        </row>
        <row r="331">
          <cell r="A331" t="str">
            <v>Monmouth (13)</v>
          </cell>
        </row>
        <row r="332">
          <cell r="A332" t="str">
            <v>Monmouth (13)</v>
          </cell>
        </row>
        <row r="333">
          <cell r="A333" t="str">
            <v>Monmouth (13)</v>
          </cell>
        </row>
        <row r="334">
          <cell r="A334" t="str">
            <v>Monmouth (13)</v>
          </cell>
        </row>
        <row r="335">
          <cell r="A335" t="str">
            <v>Monmouth (13)</v>
          </cell>
        </row>
        <row r="336">
          <cell r="A336" t="str">
            <v>Monmouth (13)</v>
          </cell>
        </row>
        <row r="337">
          <cell r="A337" t="str">
            <v>Monmouth (13)</v>
          </cell>
        </row>
        <row r="338">
          <cell r="A338" t="str">
            <v>Monmouth (13)</v>
          </cell>
        </row>
        <row r="339">
          <cell r="A339" t="str">
            <v>Monmouth (13)</v>
          </cell>
        </row>
        <row r="340">
          <cell r="A340" t="str">
            <v>Monmouth (13)</v>
          </cell>
        </row>
        <row r="341">
          <cell r="A341" t="str">
            <v>Monmouth (13)</v>
          </cell>
        </row>
        <row r="342">
          <cell r="A342" t="str">
            <v>Monmouth (13)</v>
          </cell>
        </row>
        <row r="343">
          <cell r="A343" t="str">
            <v>Monmouth (13)</v>
          </cell>
        </row>
        <row r="344">
          <cell r="A344" t="str">
            <v>Monmouth (13)</v>
          </cell>
        </row>
        <row r="345">
          <cell r="A345" t="str">
            <v>Monmouth (13)</v>
          </cell>
        </row>
        <row r="346">
          <cell r="A346" t="str">
            <v>Monmouth (13)</v>
          </cell>
        </row>
        <row r="347">
          <cell r="A347" t="str">
            <v>Monmouth (13)</v>
          </cell>
        </row>
        <row r="348">
          <cell r="A348" t="str">
            <v>Monmouth (13)</v>
          </cell>
        </row>
        <row r="349">
          <cell r="A349" t="str">
            <v>Monmouth (13)</v>
          </cell>
        </row>
        <row r="350">
          <cell r="A350" t="str">
            <v>Monmouth (13)</v>
          </cell>
        </row>
        <row r="351">
          <cell r="A351" t="str">
            <v>Monmouth (13)</v>
          </cell>
        </row>
        <row r="352">
          <cell r="A352" t="str">
            <v>Monmouth (13)</v>
          </cell>
        </row>
        <row r="353">
          <cell r="A353" t="str">
            <v>Monmouth (13)</v>
          </cell>
        </row>
        <row r="354">
          <cell r="A354" t="str">
            <v>Monmouth (13)</v>
          </cell>
        </row>
        <row r="355">
          <cell r="A355" t="str">
            <v>Monmouth (13)</v>
          </cell>
        </row>
        <row r="356">
          <cell r="A356" t="str">
            <v>Monmouth (13)</v>
          </cell>
        </row>
        <row r="357">
          <cell r="A357" t="str">
            <v>Monmouth (13)</v>
          </cell>
        </row>
        <row r="358">
          <cell r="A358" t="str">
            <v>Monmouth (13)</v>
          </cell>
        </row>
        <row r="359">
          <cell r="A359" t="str">
            <v>Monmouth (13)</v>
          </cell>
        </row>
        <row r="360">
          <cell r="A360" t="str">
            <v>Monmouth (13)</v>
          </cell>
        </row>
        <row r="361">
          <cell r="A361" t="str">
            <v>Monmouth (13)</v>
          </cell>
        </row>
        <row r="362">
          <cell r="A362" t="str">
            <v>Monmouth (13)</v>
          </cell>
        </row>
        <row r="363">
          <cell r="A363" t="str">
            <v>Monmouth (13)</v>
          </cell>
        </row>
        <row r="364">
          <cell r="A364" t="str">
            <v>Monmouth (13)</v>
          </cell>
        </row>
        <row r="365">
          <cell r="A365" t="str">
            <v>Monmouth (13)</v>
          </cell>
        </row>
        <row r="366">
          <cell r="A366" t="str">
            <v>Monmouth (13)</v>
          </cell>
        </row>
        <row r="367">
          <cell r="A367" t="str">
            <v>Monmouth (13)</v>
          </cell>
        </row>
        <row r="368">
          <cell r="A368" t="str">
            <v>Monmouth (13)</v>
          </cell>
        </row>
        <row r="369">
          <cell r="A369" t="str">
            <v>Monmouth (13)</v>
          </cell>
        </row>
        <row r="370">
          <cell r="A370" t="str">
            <v>Monmouth (13)</v>
          </cell>
        </row>
        <row r="371">
          <cell r="A371" t="str">
            <v>Monmouth (13)</v>
          </cell>
        </row>
        <row r="372">
          <cell r="A372" t="str">
            <v>Monmouth (13)</v>
          </cell>
        </row>
        <row r="373">
          <cell r="A373" t="str">
            <v>Monmouth (13)</v>
          </cell>
        </row>
        <row r="374">
          <cell r="A374" t="str">
            <v>Monmouth (13)</v>
          </cell>
        </row>
        <row r="375">
          <cell r="A375" t="str">
            <v>Monmouth (13)</v>
          </cell>
        </row>
        <row r="376">
          <cell r="A376" t="str">
            <v>Morris (14)</v>
          </cell>
        </row>
        <row r="377">
          <cell r="A377" t="str">
            <v>Morris (14)</v>
          </cell>
        </row>
        <row r="378">
          <cell r="A378" t="str">
            <v>Morris (14)</v>
          </cell>
        </row>
        <row r="379">
          <cell r="A379" t="str">
            <v>Morris (14)</v>
          </cell>
        </row>
        <row r="380">
          <cell r="A380" t="str">
            <v>Morris (14)</v>
          </cell>
        </row>
        <row r="381">
          <cell r="A381" t="str">
            <v>Morris (14)</v>
          </cell>
        </row>
        <row r="382">
          <cell r="A382" t="str">
            <v>Morris (14)</v>
          </cell>
        </row>
        <row r="383">
          <cell r="A383" t="str">
            <v>Morris (14)</v>
          </cell>
        </row>
        <row r="384">
          <cell r="A384" t="str">
            <v>Morris (14)</v>
          </cell>
        </row>
        <row r="385">
          <cell r="A385" t="str">
            <v>Morris (14)</v>
          </cell>
        </row>
        <row r="386">
          <cell r="A386" t="str">
            <v>Morris (14)</v>
          </cell>
        </row>
        <row r="387">
          <cell r="A387" t="str">
            <v>Morris (14)</v>
          </cell>
        </row>
        <row r="388">
          <cell r="A388" t="str">
            <v>Morris (14)</v>
          </cell>
        </row>
        <row r="389">
          <cell r="A389" t="str">
            <v>Morris (14)</v>
          </cell>
        </row>
        <row r="390">
          <cell r="A390" t="str">
            <v>Morris (14)</v>
          </cell>
        </row>
        <row r="391">
          <cell r="A391" t="str">
            <v>Morris (14)</v>
          </cell>
        </row>
        <row r="392">
          <cell r="A392" t="str">
            <v>Morris (14)</v>
          </cell>
        </row>
        <row r="393">
          <cell r="A393" t="str">
            <v>Morris (14)</v>
          </cell>
        </row>
        <row r="394">
          <cell r="A394" t="str">
            <v>Morris (14)</v>
          </cell>
        </row>
        <row r="395">
          <cell r="A395" t="str">
            <v>Morris (14)</v>
          </cell>
        </row>
        <row r="396">
          <cell r="A396" t="str">
            <v>Morris (14)</v>
          </cell>
        </row>
        <row r="397">
          <cell r="A397" t="str">
            <v>Morris (14)</v>
          </cell>
        </row>
        <row r="398">
          <cell r="A398" t="str">
            <v>Morris (14)</v>
          </cell>
        </row>
        <row r="399">
          <cell r="A399" t="str">
            <v>Morris (14)</v>
          </cell>
        </row>
        <row r="400">
          <cell r="A400" t="str">
            <v>Morris (14)</v>
          </cell>
        </row>
        <row r="401">
          <cell r="A401" t="str">
            <v>Morris (14)</v>
          </cell>
        </row>
        <row r="402">
          <cell r="A402" t="str">
            <v>Morris (14)</v>
          </cell>
        </row>
        <row r="403">
          <cell r="A403" t="str">
            <v>Morris (14)</v>
          </cell>
        </row>
        <row r="404">
          <cell r="A404" t="str">
            <v>Morris (14)</v>
          </cell>
        </row>
        <row r="405">
          <cell r="A405" t="str">
            <v>Morris (14)</v>
          </cell>
        </row>
        <row r="406">
          <cell r="A406" t="str">
            <v>Morris (14)</v>
          </cell>
        </row>
        <row r="407">
          <cell r="A407" t="str">
            <v>Morris (14)</v>
          </cell>
        </row>
        <row r="408">
          <cell r="A408" t="str">
            <v>Morris (14)</v>
          </cell>
        </row>
        <row r="409">
          <cell r="A409" t="str">
            <v>Morris (14)</v>
          </cell>
        </row>
        <row r="410">
          <cell r="A410" t="str">
            <v>Morris (14)</v>
          </cell>
        </row>
        <row r="411">
          <cell r="A411" t="str">
            <v>Morris (14)</v>
          </cell>
        </row>
        <row r="412">
          <cell r="A412" t="str">
            <v>Morris (14)</v>
          </cell>
        </row>
        <row r="413">
          <cell r="A413" t="str">
            <v>Morris (14)</v>
          </cell>
        </row>
        <row r="414">
          <cell r="A414" t="str">
            <v>Morris (14)</v>
          </cell>
        </row>
        <row r="415">
          <cell r="A415" t="str">
            <v>Ocean (15)</v>
          </cell>
        </row>
        <row r="416">
          <cell r="A416" t="str">
            <v>Ocean (15)</v>
          </cell>
        </row>
        <row r="417">
          <cell r="A417" t="str">
            <v>Ocean (15)</v>
          </cell>
        </row>
        <row r="418">
          <cell r="A418" t="str">
            <v>Ocean (15)</v>
          </cell>
        </row>
        <row r="419">
          <cell r="A419" t="str">
            <v>Ocean (15)</v>
          </cell>
        </row>
        <row r="420">
          <cell r="A420" t="str">
            <v>Ocean (15)</v>
          </cell>
        </row>
        <row r="421">
          <cell r="A421" t="str">
            <v>Ocean (15)</v>
          </cell>
        </row>
        <row r="422">
          <cell r="A422" t="str">
            <v>Ocean (15)</v>
          </cell>
        </row>
        <row r="423">
          <cell r="A423" t="str">
            <v>Ocean (15)</v>
          </cell>
        </row>
        <row r="424">
          <cell r="A424" t="str">
            <v>Ocean (15)</v>
          </cell>
        </row>
        <row r="425">
          <cell r="A425" t="str">
            <v>Ocean (15)</v>
          </cell>
        </row>
        <row r="426">
          <cell r="A426" t="str">
            <v>Ocean (15)</v>
          </cell>
        </row>
        <row r="427">
          <cell r="A427" t="str">
            <v>Ocean (15)</v>
          </cell>
        </row>
        <row r="428">
          <cell r="A428" t="str">
            <v>Ocean (15)</v>
          </cell>
        </row>
        <row r="429">
          <cell r="A429" t="str">
            <v>Ocean (15)</v>
          </cell>
        </row>
        <row r="430">
          <cell r="A430" t="str">
            <v>Ocean (15)</v>
          </cell>
        </row>
        <row r="431">
          <cell r="A431" t="str">
            <v>Ocean (15)</v>
          </cell>
        </row>
        <row r="432">
          <cell r="A432" t="str">
            <v>Ocean (15)</v>
          </cell>
        </row>
        <row r="433">
          <cell r="A433" t="str">
            <v>Ocean (15)</v>
          </cell>
        </row>
        <row r="434">
          <cell r="A434" t="str">
            <v>Ocean (15)</v>
          </cell>
        </row>
        <row r="435">
          <cell r="A435" t="str">
            <v>Ocean (15)</v>
          </cell>
        </row>
        <row r="436">
          <cell r="A436" t="str">
            <v>Ocean (15)</v>
          </cell>
        </row>
        <row r="437">
          <cell r="A437" t="str">
            <v>Ocean (15)</v>
          </cell>
        </row>
        <row r="438">
          <cell r="A438" t="str">
            <v>Ocean (15)</v>
          </cell>
        </row>
        <row r="439">
          <cell r="A439" t="str">
            <v>Ocean (15)</v>
          </cell>
        </row>
        <row r="440">
          <cell r="A440" t="str">
            <v>Ocean (15)</v>
          </cell>
        </row>
        <row r="441">
          <cell r="A441" t="str">
            <v>Ocean (15)</v>
          </cell>
        </row>
        <row r="442">
          <cell r="A442" t="str">
            <v>Ocean (15)</v>
          </cell>
        </row>
        <row r="443">
          <cell r="A443" t="str">
            <v>Ocean (15)</v>
          </cell>
        </row>
        <row r="444">
          <cell r="A444" t="str">
            <v>Ocean (15)</v>
          </cell>
        </row>
        <row r="445">
          <cell r="A445" t="str">
            <v>Ocean (15)</v>
          </cell>
        </row>
        <row r="446">
          <cell r="A446" t="str">
            <v>Ocean (15)</v>
          </cell>
        </row>
        <row r="447">
          <cell r="A447" t="str">
            <v>Ocean (15)</v>
          </cell>
        </row>
        <row r="448">
          <cell r="A448" t="str">
            <v>Passaic (16)</v>
          </cell>
        </row>
        <row r="449">
          <cell r="A449" t="str">
            <v>Passaic (16)</v>
          </cell>
        </row>
        <row r="450">
          <cell r="A450" t="str">
            <v>Passaic (16)</v>
          </cell>
        </row>
        <row r="451">
          <cell r="A451" t="str">
            <v>Passaic (16)</v>
          </cell>
        </row>
        <row r="452">
          <cell r="A452" t="str">
            <v>Passaic (16)</v>
          </cell>
        </row>
        <row r="453">
          <cell r="A453" t="str">
            <v>Passaic (16)</v>
          </cell>
        </row>
        <row r="454">
          <cell r="A454" t="str">
            <v>Passaic (16)</v>
          </cell>
        </row>
        <row r="455">
          <cell r="A455" t="str">
            <v>Passaic (16)</v>
          </cell>
        </row>
        <row r="456">
          <cell r="A456" t="str">
            <v>Passaic (16)</v>
          </cell>
        </row>
        <row r="457">
          <cell r="A457" t="str">
            <v>Passaic (16)</v>
          </cell>
        </row>
        <row r="458">
          <cell r="A458" t="str">
            <v>Passaic (16)</v>
          </cell>
        </row>
        <row r="459">
          <cell r="A459" t="str">
            <v>Passaic (16)</v>
          </cell>
        </row>
        <row r="460">
          <cell r="A460" t="str">
            <v>Passaic (16)</v>
          </cell>
        </row>
        <row r="461">
          <cell r="A461" t="str">
            <v>Passaic (16)</v>
          </cell>
        </row>
        <row r="462">
          <cell r="A462" t="str">
            <v>Passaic (16)</v>
          </cell>
        </row>
        <row r="463">
          <cell r="A463" t="str">
            <v>Passaic (16)</v>
          </cell>
        </row>
        <row r="464">
          <cell r="A464" t="str">
            <v>Salem (17)</v>
          </cell>
        </row>
        <row r="465">
          <cell r="A465" t="str">
            <v>Salem (17)</v>
          </cell>
        </row>
        <row r="466">
          <cell r="A466" t="str">
            <v>Salem (17)</v>
          </cell>
        </row>
        <row r="467">
          <cell r="A467" t="str">
            <v>Salem (17)</v>
          </cell>
        </row>
        <row r="468">
          <cell r="A468" t="str">
            <v>Salem (17)</v>
          </cell>
        </row>
        <row r="469">
          <cell r="A469" t="str">
            <v>Salem (17)</v>
          </cell>
        </row>
        <row r="470">
          <cell r="A470" t="str">
            <v>Salem (17)</v>
          </cell>
        </row>
        <row r="471">
          <cell r="A471" t="str">
            <v>Salem (17)</v>
          </cell>
        </row>
        <row r="472">
          <cell r="A472" t="str">
            <v>Salem (17)</v>
          </cell>
        </row>
        <row r="473">
          <cell r="A473" t="str">
            <v>Salem (17)</v>
          </cell>
        </row>
        <row r="474">
          <cell r="A474" t="str">
            <v>Salem (17)</v>
          </cell>
        </row>
        <row r="475">
          <cell r="A475" t="str">
            <v>Salem (17)</v>
          </cell>
        </row>
        <row r="476">
          <cell r="A476" t="str">
            <v>Salem (17)</v>
          </cell>
        </row>
        <row r="477">
          <cell r="A477" t="str">
            <v>Somerset (18)</v>
          </cell>
        </row>
        <row r="478">
          <cell r="A478" t="str">
            <v>Somerset (18)</v>
          </cell>
        </row>
        <row r="479">
          <cell r="A479" t="str">
            <v>Somerset (18)</v>
          </cell>
        </row>
        <row r="480">
          <cell r="A480" t="str">
            <v>Somerset (18)</v>
          </cell>
        </row>
        <row r="481">
          <cell r="A481" t="str">
            <v>Somerset (18)</v>
          </cell>
        </row>
        <row r="482">
          <cell r="A482" t="str">
            <v>Somerset (18)</v>
          </cell>
        </row>
        <row r="483">
          <cell r="A483" t="str">
            <v>Somerset (18)</v>
          </cell>
        </row>
        <row r="484">
          <cell r="A484" t="str">
            <v>Somerset (18)</v>
          </cell>
        </row>
        <row r="485">
          <cell r="A485" t="str">
            <v>Somerset (18)</v>
          </cell>
        </row>
        <row r="486">
          <cell r="A486" t="str">
            <v>Somerset (18)</v>
          </cell>
        </row>
        <row r="487">
          <cell r="A487" t="str">
            <v>Somerset (18)</v>
          </cell>
        </row>
        <row r="488">
          <cell r="A488" t="str">
            <v>Somerset (18)</v>
          </cell>
        </row>
        <row r="489">
          <cell r="A489" t="str">
            <v>Somerset (18)</v>
          </cell>
        </row>
        <row r="490">
          <cell r="A490" t="str">
            <v>Somerset (18)</v>
          </cell>
        </row>
        <row r="491">
          <cell r="A491" t="str">
            <v>Somerset (18)</v>
          </cell>
        </row>
        <row r="492">
          <cell r="A492" t="str">
            <v>Somerset (18)</v>
          </cell>
        </row>
        <row r="493">
          <cell r="A493" t="str">
            <v>Somerset (18)</v>
          </cell>
        </row>
        <row r="494">
          <cell r="A494" t="str">
            <v>Somerset (18)</v>
          </cell>
        </row>
        <row r="495">
          <cell r="A495" t="str">
            <v>Somerset (18)</v>
          </cell>
        </row>
        <row r="496">
          <cell r="A496" t="str">
            <v>Somerset (18)</v>
          </cell>
        </row>
        <row r="497">
          <cell r="A497" t="str">
            <v>Somerset (18)</v>
          </cell>
        </row>
        <row r="498">
          <cell r="A498" t="str">
            <v>Sussex (19)</v>
          </cell>
        </row>
        <row r="499">
          <cell r="A499" t="str">
            <v>Sussex (19)</v>
          </cell>
        </row>
        <row r="500">
          <cell r="A500" t="str">
            <v>Sussex (19)</v>
          </cell>
        </row>
        <row r="501">
          <cell r="A501" t="str">
            <v>Sussex (19)</v>
          </cell>
        </row>
        <row r="502">
          <cell r="A502" t="str">
            <v>Sussex (19)</v>
          </cell>
        </row>
        <row r="503">
          <cell r="A503" t="str">
            <v>Sussex (19)</v>
          </cell>
        </row>
        <row r="504">
          <cell r="A504" t="str">
            <v>Sussex (19)</v>
          </cell>
        </row>
        <row r="505">
          <cell r="A505" t="str">
            <v>Sussex (19)</v>
          </cell>
        </row>
        <row r="506">
          <cell r="A506" t="str">
            <v>Sussex (19)</v>
          </cell>
        </row>
        <row r="507">
          <cell r="A507" t="str">
            <v>Sussex (19)</v>
          </cell>
        </row>
        <row r="508">
          <cell r="A508" t="str">
            <v>Sussex (19)</v>
          </cell>
        </row>
        <row r="509">
          <cell r="A509" t="str">
            <v>Sussex (19)</v>
          </cell>
        </row>
        <row r="510">
          <cell r="A510" t="str">
            <v>Sussex (19)</v>
          </cell>
        </row>
        <row r="511">
          <cell r="A511" t="str">
            <v>Sussex (19)</v>
          </cell>
        </row>
        <row r="512">
          <cell r="A512" t="str">
            <v>Sussex (19)</v>
          </cell>
        </row>
        <row r="513">
          <cell r="A513" t="str">
            <v>Sussex (19)</v>
          </cell>
        </row>
        <row r="514">
          <cell r="A514" t="str">
            <v>Sussex (19)</v>
          </cell>
        </row>
        <row r="515">
          <cell r="A515" t="str">
            <v>Sussex (19)</v>
          </cell>
        </row>
        <row r="516">
          <cell r="A516" t="str">
            <v>Sussex (19)</v>
          </cell>
        </row>
        <row r="517">
          <cell r="A517" t="str">
            <v>Sussex (19)</v>
          </cell>
        </row>
        <row r="518">
          <cell r="A518" t="str">
            <v>Sussex (19)</v>
          </cell>
        </row>
        <row r="519">
          <cell r="A519" t="str">
            <v>Sussex (19)</v>
          </cell>
        </row>
        <row r="520">
          <cell r="A520" t="str">
            <v>Sussex (19)</v>
          </cell>
        </row>
        <row r="521">
          <cell r="A521" t="str">
            <v>Sussex (19)</v>
          </cell>
        </row>
        <row r="522">
          <cell r="A522" t="str">
            <v>Union (20)</v>
          </cell>
        </row>
        <row r="523">
          <cell r="A523" t="str">
            <v>Union (20)</v>
          </cell>
        </row>
        <row r="524">
          <cell r="A524" t="str">
            <v>Union (20)</v>
          </cell>
        </row>
        <row r="525">
          <cell r="A525" t="str">
            <v>Union (20)</v>
          </cell>
        </row>
        <row r="526">
          <cell r="A526" t="str">
            <v>Union (20)</v>
          </cell>
        </row>
        <row r="527">
          <cell r="A527" t="str">
            <v>Union (20)</v>
          </cell>
        </row>
        <row r="528">
          <cell r="A528" t="str">
            <v>Union (20)</v>
          </cell>
        </row>
        <row r="529">
          <cell r="A529" t="str">
            <v>Union (20)</v>
          </cell>
        </row>
        <row r="530">
          <cell r="A530" t="str">
            <v>Union (20)</v>
          </cell>
        </row>
        <row r="531">
          <cell r="A531" t="str">
            <v>Union (20)</v>
          </cell>
        </row>
        <row r="532">
          <cell r="A532" t="str">
            <v>Union (20)</v>
          </cell>
        </row>
        <row r="533">
          <cell r="A533" t="str">
            <v>Union (20)</v>
          </cell>
        </row>
        <row r="534">
          <cell r="A534" t="str">
            <v>Union (20)</v>
          </cell>
        </row>
        <row r="535">
          <cell r="A535" t="str">
            <v>Union (20)</v>
          </cell>
        </row>
        <row r="536">
          <cell r="A536" t="str">
            <v>Union (20)</v>
          </cell>
        </row>
        <row r="537">
          <cell r="A537" t="str">
            <v>Union (20)</v>
          </cell>
        </row>
        <row r="538">
          <cell r="A538" t="str">
            <v>Union (20)</v>
          </cell>
        </row>
        <row r="539">
          <cell r="A539" t="str">
            <v>Union (20)</v>
          </cell>
        </row>
        <row r="540">
          <cell r="A540" t="str">
            <v>Union (20)</v>
          </cell>
        </row>
        <row r="541">
          <cell r="A541" t="str">
            <v>Union (20)</v>
          </cell>
        </row>
        <row r="542">
          <cell r="A542" t="str">
            <v>Union (20)</v>
          </cell>
        </row>
        <row r="543">
          <cell r="A543" t="str">
            <v>Warren (21)</v>
          </cell>
        </row>
        <row r="544">
          <cell r="A544" t="str">
            <v>Warren (21)</v>
          </cell>
        </row>
        <row r="545">
          <cell r="A545" t="str">
            <v>Warren (21)</v>
          </cell>
        </row>
        <row r="546">
          <cell r="A546" t="str">
            <v>Warren (21)</v>
          </cell>
        </row>
        <row r="547">
          <cell r="A547" t="str">
            <v>Warren (21)</v>
          </cell>
        </row>
        <row r="548">
          <cell r="A548" t="str">
            <v>Warren (21)</v>
          </cell>
        </row>
        <row r="549">
          <cell r="A549" t="str">
            <v>Warren (21)</v>
          </cell>
        </row>
        <row r="550">
          <cell r="A550" t="str">
            <v>Warren (21)</v>
          </cell>
        </row>
        <row r="551">
          <cell r="A551" t="str">
            <v>Warren (21)</v>
          </cell>
        </row>
        <row r="552">
          <cell r="A552" t="str">
            <v>Warren (21)</v>
          </cell>
        </row>
        <row r="553">
          <cell r="A553" t="str">
            <v>Warren (21)</v>
          </cell>
        </row>
        <row r="554">
          <cell r="A554" t="str">
            <v>Warren (21)</v>
          </cell>
        </row>
        <row r="555">
          <cell r="A555" t="str">
            <v>Warren (21)</v>
          </cell>
        </row>
        <row r="556">
          <cell r="A556" t="str">
            <v>Warren (21)</v>
          </cell>
        </row>
        <row r="557">
          <cell r="A557" t="str">
            <v>Warren (21)</v>
          </cell>
        </row>
        <row r="558">
          <cell r="A558" t="str">
            <v>Warren (21)</v>
          </cell>
        </row>
        <row r="559">
          <cell r="A559" t="str">
            <v>Warren (21)</v>
          </cell>
        </row>
        <row r="560">
          <cell r="A560" t="str">
            <v>Warren (21)</v>
          </cell>
        </row>
        <row r="561">
          <cell r="A561" t="str">
            <v>Warren (21)</v>
          </cell>
        </row>
        <row r="562">
          <cell r="A562" t="str">
            <v>Warren (21)</v>
          </cell>
        </row>
        <row r="563">
          <cell r="A563" t="str">
            <v>Warren (21)</v>
          </cell>
        </row>
        <row r="564">
          <cell r="A564" t="str">
            <v>Warren (21)</v>
          </cell>
        </row>
        <row r="565">
          <cell r="A565" t="str">
            <v>Warren (21)</v>
          </cell>
        </row>
      </sheetData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12">
          <cell r="BN12" t="str">
            <v xml:space="preserve">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ocrecycles@co.ocean.nj.us" TargetMode="External"/><Relationship Id="rId1" Type="http://schemas.openxmlformats.org/officeDocument/2006/relationships/hyperlink" Target="mailto:ocrecycles@co.ocean.nj.us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ocrecycles@co.ocean.nj.us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JSiet@republicservices.com" TargetMode="External"/><Relationship Id="rId13" Type="http://schemas.openxmlformats.org/officeDocument/2006/relationships/hyperlink" Target="mailto:ADicorcia@darlingii.com" TargetMode="External"/><Relationship Id="rId18" Type="http://schemas.openxmlformats.org/officeDocument/2006/relationships/hyperlink" Target="mailto:sales@mazzarecycling.com" TargetMode="External"/><Relationship Id="rId26" Type="http://schemas.openxmlformats.org/officeDocument/2006/relationships/hyperlink" Target="mailto:info@planetaid.org" TargetMode="External"/><Relationship Id="rId3" Type="http://schemas.openxmlformats.org/officeDocument/2006/relationships/hyperlink" Target="mailto:twalters@complianceplusservices.com" TargetMode="External"/><Relationship Id="rId21" Type="http://schemas.openxmlformats.org/officeDocument/2006/relationships/hyperlink" Target="mailto:fran.krzeszewski@greif.com" TargetMode="External"/><Relationship Id="rId7" Type="http://schemas.openxmlformats.org/officeDocument/2006/relationships/hyperlink" Target="mailto:info@turnkey-enterprises.com" TargetMode="External"/><Relationship Id="rId12" Type="http://schemas.openxmlformats.org/officeDocument/2006/relationships/hyperlink" Target="mailto:info@brittonindustries.com" TargetMode="External"/><Relationship Id="rId17" Type="http://schemas.openxmlformats.org/officeDocument/2006/relationships/hyperlink" Target="mailto:info@trentonrenewables.com" TargetMode="External"/><Relationship Id="rId25" Type="http://schemas.openxmlformats.org/officeDocument/2006/relationships/hyperlink" Target="mailto:smartinfo@kingmgmt.org" TargetMode="External"/><Relationship Id="rId2" Type="http://schemas.openxmlformats.org/officeDocument/2006/relationships/hyperlink" Target="mailto:twalters@complianceplusservices.com" TargetMode="External"/><Relationship Id="rId16" Type="http://schemas.openxmlformats.org/officeDocument/2006/relationships/hyperlink" Target="mailto:info@organixrecycling.com" TargetMode="External"/><Relationship Id="rId20" Type="http://schemas.openxmlformats.org/officeDocument/2006/relationships/hyperlink" Target="mailto:credit@freeholdcartage.com" TargetMode="External"/><Relationship Id="rId29" Type="http://schemas.openxmlformats.org/officeDocument/2006/relationships/hyperlink" Target="mailto:recycle@cwprecycle.com" TargetMode="External"/><Relationship Id="rId1" Type="http://schemas.openxmlformats.org/officeDocument/2006/relationships/hyperlink" Target="mailto:twalters@complianceplusservices.com" TargetMode="External"/><Relationship Id="rId6" Type="http://schemas.openxmlformats.org/officeDocument/2006/relationships/hyperlink" Target="mailto:donations.department@goodwillnynj.org" TargetMode="External"/><Relationship Id="rId11" Type="http://schemas.openxmlformats.org/officeDocument/2006/relationships/hyperlink" Target="mailto:awilliams@trex.com" TargetMode="External"/><Relationship Id="rId24" Type="http://schemas.openxmlformats.org/officeDocument/2006/relationships/hyperlink" Target="mailto:Info@ChristensenRecycling.com" TargetMode="External"/><Relationship Id="rId5" Type="http://schemas.openxmlformats.org/officeDocument/2006/relationships/hyperlink" Target="mailto:treadm@use.salvationarmy.org" TargetMode="External"/><Relationship Id="rId15" Type="http://schemas.openxmlformats.org/officeDocument/2006/relationships/hyperlink" Target="mailto:zack.meseroll@gmail.com" TargetMode="External"/><Relationship Id="rId23" Type="http://schemas.openxmlformats.org/officeDocument/2006/relationships/hyperlink" Target="mailto:customersupport@terracycle.com" TargetMode="External"/><Relationship Id="rId28" Type="http://schemas.openxmlformats.org/officeDocument/2006/relationships/hyperlink" Target="mailto:info@gogreendrop.com" TargetMode="External"/><Relationship Id="rId10" Type="http://schemas.openxmlformats.org/officeDocument/2006/relationships/hyperlink" Target="mailto:rrinsidesales@unitedsiteservices.com" TargetMode="External"/><Relationship Id="rId19" Type="http://schemas.openxmlformats.org/officeDocument/2006/relationships/hyperlink" Target="mailto:contact@delisacompanies.com" TargetMode="External"/><Relationship Id="rId31" Type="http://schemas.openxmlformats.org/officeDocument/2006/relationships/printerSettings" Target="../printerSettings/printerSettings2.bin"/><Relationship Id="rId4" Type="http://schemas.openxmlformats.org/officeDocument/2006/relationships/hyperlink" Target="mailto:sherit@mahoneyeyes.com" TargetMode="External"/><Relationship Id="rId9" Type="http://schemas.openxmlformats.org/officeDocument/2006/relationships/hyperlink" Target="mailto:INFO@HELPSY.CO" TargetMode="External"/><Relationship Id="rId14" Type="http://schemas.openxmlformats.org/officeDocument/2006/relationships/hyperlink" Target="mailto:Team.Mopac@jbssa.com" TargetMode="External"/><Relationship Id="rId22" Type="http://schemas.openxmlformats.org/officeDocument/2006/relationships/hyperlink" Target="mailto:recyclingservices@greif.com" TargetMode="External"/><Relationship Id="rId27" Type="http://schemas.openxmlformats.org/officeDocument/2006/relationships/hyperlink" Target="mailto:info@usagain.com" TargetMode="External"/><Relationship Id="rId30" Type="http://schemas.openxmlformats.org/officeDocument/2006/relationships/hyperlink" Target="mailto:debbie.gecik@colgatepaper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ocrecycles@co.ocean.nj.us" TargetMode="External"/><Relationship Id="rId1" Type="http://schemas.openxmlformats.org/officeDocument/2006/relationships/hyperlink" Target="mailto:ocrecycles@co.ocean.nj.us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ocrecycles@co.ocean.nj.us" TargetMode="External"/><Relationship Id="rId1" Type="http://schemas.openxmlformats.org/officeDocument/2006/relationships/hyperlink" Target="mailto:ocrecycles@co.ocean.nj.us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workbookViewId="0">
      <selection activeCell="A6" sqref="A6"/>
    </sheetView>
  </sheetViews>
  <sheetFormatPr defaultRowHeight="12.75" x14ac:dyDescent="0.2"/>
  <cols>
    <col min="1" max="1" width="94.5703125" customWidth="1"/>
    <col min="2" max="2" width="36.7109375" customWidth="1"/>
    <col min="3" max="3" width="9.7109375" customWidth="1"/>
    <col min="4" max="4" width="42.42578125" customWidth="1"/>
    <col min="5" max="6" width="23.7109375" customWidth="1"/>
    <col min="7" max="7" width="27.7109375" customWidth="1"/>
    <col min="8" max="8" width="14" customWidth="1"/>
    <col min="9" max="9" width="15.5703125" customWidth="1"/>
    <col min="10" max="10" width="19" customWidth="1"/>
  </cols>
  <sheetData>
    <row r="1" spans="1:9" ht="26.25" x14ac:dyDescent="0.4">
      <c r="A1" s="174" t="s">
        <v>55</v>
      </c>
    </row>
    <row r="2" spans="1:9" ht="28.5" x14ac:dyDescent="0.2">
      <c r="A2" s="186">
        <v>2021</v>
      </c>
    </row>
    <row r="3" spans="1:9" ht="13.5" customHeight="1" x14ac:dyDescent="0.2">
      <c r="B3" s="175"/>
    </row>
    <row r="4" spans="1:9" ht="18.75" x14ac:dyDescent="0.3">
      <c r="A4" s="176" t="s">
        <v>187</v>
      </c>
      <c r="B4" s="177" t="s">
        <v>188</v>
      </c>
      <c r="C4" s="2"/>
      <c r="E4" s="2"/>
      <c r="F4" s="2"/>
    </row>
    <row r="5" spans="1:9" ht="15.75" x14ac:dyDescent="0.25">
      <c r="A5" s="178" t="s">
        <v>505</v>
      </c>
      <c r="B5" s="179" t="s">
        <v>191</v>
      </c>
    </row>
    <row r="6" spans="1:9" ht="15.75" x14ac:dyDescent="0.25">
      <c r="A6" s="178" t="s">
        <v>390</v>
      </c>
      <c r="B6" s="175" t="s">
        <v>504</v>
      </c>
      <c r="H6" s="2"/>
      <c r="I6" s="2"/>
    </row>
    <row r="7" spans="1:9" ht="15.75" x14ac:dyDescent="0.25">
      <c r="A7" s="180"/>
      <c r="B7" s="175"/>
      <c r="H7" s="2"/>
      <c r="I7" s="2"/>
    </row>
    <row r="8" spans="1:9" ht="21" x14ac:dyDescent="0.35">
      <c r="A8" s="181" t="s">
        <v>305</v>
      </c>
      <c r="B8" s="175"/>
      <c r="H8" s="2"/>
      <c r="I8" s="2"/>
    </row>
    <row r="9" spans="1:9" ht="24.75" customHeight="1" x14ac:dyDescent="0.25">
      <c r="A9" s="180" t="s">
        <v>306</v>
      </c>
      <c r="B9" s="175"/>
      <c r="H9" s="2"/>
      <c r="I9" s="2"/>
    </row>
    <row r="10" spans="1:9" ht="18.75" customHeight="1" x14ac:dyDescent="0.25">
      <c r="A10" s="187" t="s">
        <v>376</v>
      </c>
      <c r="B10" s="175"/>
    </row>
    <row r="11" spans="1:9" ht="19.5" customHeight="1" x14ac:dyDescent="0.25">
      <c r="A11" s="178" t="s">
        <v>307</v>
      </c>
      <c r="B11" s="175"/>
    </row>
    <row r="12" spans="1:9" ht="21.75" customHeight="1" x14ac:dyDescent="0.25">
      <c r="A12" s="178" t="s">
        <v>309</v>
      </c>
      <c r="B12" s="175"/>
    </row>
    <row r="13" spans="1:9" ht="24" customHeight="1" x14ac:dyDescent="0.25">
      <c r="A13" s="178" t="s">
        <v>310</v>
      </c>
      <c r="B13" s="175"/>
    </row>
    <row r="14" spans="1:9" x14ac:dyDescent="0.2">
      <c r="A14" s="175"/>
      <c r="B14" s="175"/>
    </row>
    <row r="15" spans="1:9" ht="21" x14ac:dyDescent="0.35">
      <c r="A15" s="181" t="s">
        <v>377</v>
      </c>
      <c r="B15" s="182"/>
      <c r="C15" s="167"/>
      <c r="D15" s="167"/>
      <c r="E15" s="164"/>
      <c r="F15" s="164"/>
    </row>
    <row r="16" spans="1:9" ht="21.75" customHeight="1" x14ac:dyDescent="0.2">
      <c r="A16" s="188" t="s">
        <v>378</v>
      </c>
      <c r="B16" s="182"/>
      <c r="C16" s="167"/>
      <c r="D16" s="169"/>
      <c r="E16" s="165"/>
      <c r="F16" s="165"/>
    </row>
    <row r="17" spans="1:6" ht="24.75" customHeight="1" x14ac:dyDescent="0.2">
      <c r="A17" s="188" t="s">
        <v>379</v>
      </c>
      <c r="B17" s="182"/>
      <c r="C17" s="167"/>
      <c r="D17" s="167"/>
      <c r="E17" s="164"/>
      <c r="F17" s="164"/>
    </row>
    <row r="18" spans="1:6" ht="21.75" customHeight="1" x14ac:dyDescent="0.2">
      <c r="A18" s="188" t="s">
        <v>383</v>
      </c>
      <c r="B18" s="183"/>
      <c r="C18" s="170"/>
      <c r="D18" s="169"/>
      <c r="E18" s="164"/>
      <c r="F18" s="164"/>
    </row>
    <row r="19" spans="1:6" ht="21" customHeight="1" x14ac:dyDescent="0.2">
      <c r="A19" s="188" t="s">
        <v>380</v>
      </c>
      <c r="B19" s="183"/>
      <c r="C19" s="170"/>
      <c r="D19" s="169"/>
      <c r="E19" s="166"/>
      <c r="F19" s="166"/>
    </row>
    <row r="20" spans="1:6" ht="22.5" customHeight="1" x14ac:dyDescent="0.2">
      <c r="A20" s="188" t="s">
        <v>381</v>
      </c>
      <c r="B20" s="184"/>
      <c r="C20" s="28"/>
      <c r="D20" s="28"/>
    </row>
    <row r="21" spans="1:6" ht="22.5" customHeight="1" x14ac:dyDescent="0.2">
      <c r="A21" s="188" t="s">
        <v>382</v>
      </c>
      <c r="B21" s="184"/>
      <c r="C21" s="28"/>
      <c r="D21" s="28"/>
    </row>
    <row r="22" spans="1:6" x14ac:dyDescent="0.2">
      <c r="A22" s="184"/>
      <c r="B22" s="184"/>
      <c r="C22" s="28"/>
      <c r="D22" s="28"/>
    </row>
    <row r="23" spans="1:6" ht="15.75" x14ac:dyDescent="0.2">
      <c r="A23" s="185"/>
      <c r="B23" s="167"/>
      <c r="C23" s="167"/>
      <c r="D23" s="28"/>
    </row>
    <row r="24" spans="1:6" x14ac:dyDescent="0.2">
      <c r="A24" s="28"/>
      <c r="B24" s="28"/>
      <c r="C24" s="28"/>
      <c r="D24" s="28"/>
    </row>
    <row r="25" spans="1:6" x14ac:dyDescent="0.2">
      <c r="A25" s="28"/>
      <c r="B25" s="28"/>
      <c r="C25" s="28"/>
      <c r="D25" s="28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7"/>
  <sheetViews>
    <sheetView showZeros="0" zoomScaleNormal="100" workbookViewId="0">
      <selection activeCell="C15" sqref="C15"/>
    </sheetView>
  </sheetViews>
  <sheetFormatPr defaultRowHeight="12.75" x14ac:dyDescent="0.2"/>
  <cols>
    <col min="1" max="1" width="9.5703125" customWidth="1"/>
    <col min="2" max="2" width="56.7109375" customWidth="1"/>
    <col min="3" max="3" width="16.140625" bestFit="1" customWidth="1"/>
    <col min="4" max="4" width="14.7109375" customWidth="1"/>
    <col min="5" max="5" width="19.140625" bestFit="1" customWidth="1"/>
  </cols>
  <sheetData>
    <row r="1" spans="1:19" s="1" customFormat="1" ht="20.25" x14ac:dyDescent="0.3">
      <c r="A1" s="69" t="s">
        <v>55</v>
      </c>
      <c r="B1" s="70"/>
      <c r="C1" s="70"/>
      <c r="D1" s="70"/>
      <c r="E1" s="71"/>
      <c r="F1" s="5"/>
    </row>
    <row r="2" spans="1:19" ht="16.5" thickBot="1" x14ac:dyDescent="0.3">
      <c r="A2" s="120"/>
      <c r="B2" s="102"/>
      <c r="C2" s="118"/>
      <c r="D2" s="102"/>
      <c r="E2" s="119"/>
      <c r="F2" s="3"/>
    </row>
    <row r="3" spans="1:19" s="3" customFormat="1" ht="21.75" x14ac:dyDescent="0.3">
      <c r="A3" s="107" t="s">
        <v>96</v>
      </c>
      <c r="B3" s="11"/>
      <c r="C3" s="115" t="s">
        <v>108</v>
      </c>
      <c r="D3" s="116"/>
      <c r="E3" s="117">
        <v>2021</v>
      </c>
    </row>
    <row r="4" spans="1:19" s="3" customFormat="1" ht="18.75" x14ac:dyDescent="0.25">
      <c r="A4" s="73"/>
      <c r="B4" s="11"/>
      <c r="C4" s="72"/>
      <c r="D4" s="11"/>
      <c r="E4" s="91"/>
      <c r="F4"/>
    </row>
    <row r="5" spans="1:19" s="4" customFormat="1" ht="15.75" x14ac:dyDescent="0.25">
      <c r="A5" s="74"/>
      <c r="B5" s="13"/>
      <c r="C5" s="14"/>
      <c r="D5" s="67"/>
      <c r="E5" s="77"/>
      <c r="N5" s="3"/>
      <c r="O5" s="3"/>
      <c r="P5" s="3"/>
      <c r="Q5" s="3"/>
      <c r="R5" s="3"/>
      <c r="S5" s="3"/>
    </row>
    <row r="6" spans="1:19" ht="21.75" x14ac:dyDescent="0.3">
      <c r="A6" s="107" t="s">
        <v>95</v>
      </c>
      <c r="B6" s="67"/>
      <c r="C6" s="67"/>
      <c r="D6" s="67"/>
      <c r="E6" s="77"/>
      <c r="F6" s="4"/>
      <c r="N6" s="3"/>
      <c r="O6" s="3"/>
      <c r="P6" s="3"/>
      <c r="Q6" s="3"/>
      <c r="R6" s="3"/>
      <c r="S6" s="3"/>
    </row>
    <row r="7" spans="1:19" s="3" customFormat="1" ht="15.75" x14ac:dyDescent="0.25">
      <c r="A7" s="78"/>
      <c r="B7" s="14"/>
      <c r="C7" s="67"/>
      <c r="D7" s="67"/>
      <c r="E7" s="77"/>
      <c r="F7" s="4"/>
    </row>
    <row r="8" spans="1:19" s="3" customFormat="1" ht="21.75" x14ac:dyDescent="0.3">
      <c r="A8" s="107" t="s">
        <v>97</v>
      </c>
      <c r="B8" s="11"/>
      <c r="C8" s="67"/>
      <c r="D8" s="67"/>
      <c r="E8" s="77"/>
      <c r="F8" s="4"/>
    </row>
    <row r="9" spans="1:19" s="2" customFormat="1" ht="15.75" x14ac:dyDescent="0.25">
      <c r="A9" s="76"/>
      <c r="B9" s="67"/>
      <c r="C9" s="67"/>
      <c r="D9" s="67"/>
      <c r="E9" s="77"/>
      <c r="F9"/>
      <c r="N9" s="3"/>
      <c r="O9" s="3"/>
      <c r="P9" s="3"/>
      <c r="Q9" s="3"/>
      <c r="R9" s="3"/>
      <c r="S9" s="3"/>
    </row>
    <row r="10" spans="1:19" s="2" customFormat="1" ht="15.75" x14ac:dyDescent="0.25">
      <c r="A10" s="76"/>
      <c r="B10" s="67"/>
      <c r="C10" s="67"/>
      <c r="D10" s="67"/>
      <c r="E10" s="77"/>
      <c r="F10"/>
      <c r="N10" s="3"/>
      <c r="O10" s="3"/>
      <c r="P10" s="3"/>
      <c r="Q10" s="3"/>
      <c r="R10" s="3"/>
      <c r="S10" s="3"/>
    </row>
    <row r="11" spans="1:19" s="2" customFormat="1" ht="15.75" x14ac:dyDescent="0.25">
      <c r="A11" s="79" t="s">
        <v>51</v>
      </c>
      <c r="B11" s="80"/>
      <c r="C11" s="80"/>
      <c r="D11" s="80"/>
      <c r="E11" s="75"/>
      <c r="F11"/>
      <c r="N11" s="3"/>
      <c r="O11" s="3"/>
      <c r="P11" s="3"/>
      <c r="Q11" s="3"/>
      <c r="R11" s="3"/>
      <c r="S11" s="3"/>
    </row>
    <row r="12" spans="1:19" s="2" customFormat="1" ht="15.75" x14ac:dyDescent="0.25">
      <c r="A12" s="81"/>
      <c r="B12" s="82" t="s">
        <v>52</v>
      </c>
      <c r="C12" s="80"/>
      <c r="D12" s="80"/>
      <c r="E12" s="75"/>
      <c r="F12"/>
      <c r="N12" s="3"/>
      <c r="O12" s="3"/>
      <c r="P12" s="3"/>
      <c r="Q12" s="3"/>
      <c r="R12" s="3"/>
      <c r="S12" s="3"/>
    </row>
    <row r="13" spans="1:19" s="2" customFormat="1" ht="15.75" x14ac:dyDescent="0.25">
      <c r="A13" s="81"/>
      <c r="B13" s="82"/>
      <c r="C13" s="80"/>
      <c r="D13" s="80"/>
      <c r="E13" s="18"/>
      <c r="F13"/>
      <c r="N13" s="3"/>
      <c r="O13" s="3"/>
      <c r="P13" s="3"/>
      <c r="Q13" s="3"/>
      <c r="R13" s="3"/>
      <c r="S13" s="3"/>
    </row>
    <row r="14" spans="1:19" s="2" customFormat="1" ht="16.5" thickBot="1" x14ac:dyDescent="0.3">
      <c r="A14" s="189" t="s">
        <v>0</v>
      </c>
      <c r="B14" s="190" t="s">
        <v>42</v>
      </c>
      <c r="C14" s="191" t="s">
        <v>45</v>
      </c>
      <c r="D14" s="190" t="s">
        <v>1</v>
      </c>
      <c r="E14" s="192" t="s">
        <v>2</v>
      </c>
      <c r="F14" s="3"/>
      <c r="N14" s="3"/>
      <c r="O14" s="3"/>
      <c r="P14" s="3"/>
      <c r="Q14" s="3"/>
      <c r="R14" s="3"/>
      <c r="S14" s="3"/>
    </row>
    <row r="15" spans="1:19" s="2" customFormat="1" ht="15.75" x14ac:dyDescent="0.25">
      <c r="A15" s="215" t="s">
        <v>3</v>
      </c>
      <c r="B15" s="216" t="s">
        <v>40</v>
      </c>
      <c r="C15" s="217">
        <f>'3. Residential Conversions'!F61</f>
        <v>0</v>
      </c>
      <c r="D15" s="218">
        <f>'4. Commercial Conversions'!E59</f>
        <v>0</v>
      </c>
      <c r="E15" s="219">
        <f>C15+D15</f>
        <v>0</v>
      </c>
      <c r="N15" s="3"/>
      <c r="O15" s="3"/>
      <c r="P15" s="3"/>
      <c r="Q15" s="3"/>
      <c r="R15" s="3"/>
      <c r="S15" s="3"/>
    </row>
    <row r="16" spans="1:19" s="2" customFormat="1" ht="15.75" x14ac:dyDescent="0.25">
      <c r="A16" s="220" t="s">
        <v>4</v>
      </c>
      <c r="B16" s="138" t="s">
        <v>107</v>
      </c>
      <c r="C16" s="196">
        <f>'3. Residential Conversions'!F62</f>
        <v>0</v>
      </c>
      <c r="D16" s="197">
        <f>'4. Commercial Conversions'!E60</f>
        <v>0</v>
      </c>
      <c r="E16" s="221">
        <f>+D16+C16</f>
        <v>0</v>
      </c>
      <c r="N16" s="3"/>
      <c r="O16" s="3"/>
      <c r="P16" s="3"/>
      <c r="Q16" s="3"/>
      <c r="R16" s="3"/>
      <c r="S16" s="3"/>
    </row>
    <row r="17" spans="1:19" s="2" customFormat="1" ht="15.75" x14ac:dyDescent="0.25">
      <c r="A17" s="220" t="s">
        <v>5</v>
      </c>
      <c r="B17" s="138" t="s">
        <v>6</v>
      </c>
      <c r="C17" s="198">
        <f>'3. Residential Conversions'!F63</f>
        <v>0</v>
      </c>
      <c r="D17" s="199">
        <f>'4. Commercial Conversions'!E61</f>
        <v>0</v>
      </c>
      <c r="E17" s="221">
        <f t="shared" ref="E17:E47" si="0">+D17+C17</f>
        <v>0</v>
      </c>
      <c r="N17" s="3"/>
      <c r="O17" s="3"/>
      <c r="P17" s="3"/>
      <c r="Q17" s="3"/>
      <c r="R17" s="3"/>
      <c r="S17" s="3"/>
    </row>
    <row r="18" spans="1:19" s="2" customFormat="1" ht="15.75" x14ac:dyDescent="0.25">
      <c r="A18" s="220" t="s">
        <v>7</v>
      </c>
      <c r="B18" s="138" t="s">
        <v>56</v>
      </c>
      <c r="C18" s="200">
        <f>'3. Residential Conversions'!F64</f>
        <v>0</v>
      </c>
      <c r="D18" s="201">
        <f>'4. Commercial Conversions'!E62</f>
        <v>0</v>
      </c>
      <c r="E18" s="221">
        <f t="shared" si="0"/>
        <v>0</v>
      </c>
      <c r="N18" s="3"/>
      <c r="O18" s="3"/>
      <c r="P18" s="3"/>
      <c r="Q18" s="3"/>
      <c r="R18" s="3"/>
      <c r="S18" s="3"/>
    </row>
    <row r="19" spans="1:19" s="2" customFormat="1" ht="15.75" x14ac:dyDescent="0.25">
      <c r="A19" s="220" t="s">
        <v>8</v>
      </c>
      <c r="B19" s="138" t="s">
        <v>57</v>
      </c>
      <c r="C19" s="202">
        <f>'3. Residential Conversions'!F65</f>
        <v>0</v>
      </c>
      <c r="D19" s="203">
        <f>'4. Commercial Conversions'!E63</f>
        <v>0</v>
      </c>
      <c r="E19" s="221">
        <f t="shared" si="0"/>
        <v>0</v>
      </c>
      <c r="N19" s="3"/>
      <c r="O19" s="3"/>
      <c r="P19" s="3"/>
      <c r="Q19" s="3"/>
      <c r="R19" s="3"/>
      <c r="S19" s="3"/>
    </row>
    <row r="20" spans="1:19" s="2" customFormat="1" ht="15.75" x14ac:dyDescent="0.25">
      <c r="A20" s="220" t="s">
        <v>9</v>
      </c>
      <c r="B20" s="138" t="s">
        <v>58</v>
      </c>
      <c r="C20" s="204">
        <f>'3. Residential Conversions'!F66</f>
        <v>0</v>
      </c>
      <c r="D20" s="205">
        <f>'4. Commercial Conversions'!E64</f>
        <v>0</v>
      </c>
      <c r="E20" s="221">
        <f t="shared" si="0"/>
        <v>0</v>
      </c>
      <c r="N20" s="3"/>
      <c r="O20" s="3"/>
      <c r="P20" s="3"/>
      <c r="Q20" s="3"/>
      <c r="R20" s="3"/>
      <c r="S20" s="3"/>
    </row>
    <row r="21" spans="1:19" s="2" customFormat="1" ht="15.75" x14ac:dyDescent="0.25">
      <c r="A21" s="220" t="s">
        <v>10</v>
      </c>
      <c r="B21" s="138" t="s">
        <v>165</v>
      </c>
      <c r="C21" s="206">
        <f>'3. Residential Conversions'!F67</f>
        <v>0</v>
      </c>
      <c r="D21" s="207">
        <f>'4. Commercial Conversions'!E65</f>
        <v>0</v>
      </c>
      <c r="E21" s="221">
        <f t="shared" si="0"/>
        <v>0</v>
      </c>
      <c r="N21" s="3"/>
      <c r="O21" s="3"/>
      <c r="P21" s="3"/>
      <c r="Q21" s="3"/>
      <c r="R21" s="3"/>
      <c r="S21" s="3"/>
    </row>
    <row r="22" spans="1:19" s="2" customFormat="1" ht="15.75" x14ac:dyDescent="0.25">
      <c r="A22" s="220" t="s">
        <v>11</v>
      </c>
      <c r="B22" s="138" t="s">
        <v>59</v>
      </c>
      <c r="C22" s="208">
        <f>'3. Residential Conversions'!F68</f>
        <v>0</v>
      </c>
      <c r="D22" s="209">
        <f>'4. Commercial Conversions'!E66</f>
        <v>0</v>
      </c>
      <c r="E22" s="221">
        <f t="shared" si="0"/>
        <v>0</v>
      </c>
      <c r="M22" s="3"/>
      <c r="N22" s="3"/>
      <c r="O22" s="3"/>
      <c r="P22" s="3"/>
      <c r="Q22" s="3"/>
      <c r="R22" s="3"/>
      <c r="S22" s="3"/>
    </row>
    <row r="23" spans="1:19" s="2" customFormat="1" ht="15.75" x14ac:dyDescent="0.25">
      <c r="A23" s="220" t="s">
        <v>12</v>
      </c>
      <c r="B23" s="138" t="s">
        <v>13</v>
      </c>
      <c r="C23" s="210"/>
      <c r="D23" s="210"/>
      <c r="E23" s="222">
        <f t="shared" si="0"/>
        <v>0</v>
      </c>
      <c r="N23" s="3"/>
      <c r="O23" s="3"/>
      <c r="P23" s="3"/>
      <c r="Q23" s="3"/>
      <c r="R23" s="3"/>
      <c r="S23" s="3"/>
    </row>
    <row r="24" spans="1:19" s="2" customFormat="1" ht="15" x14ac:dyDescent="0.2">
      <c r="A24" s="220" t="s">
        <v>14</v>
      </c>
      <c r="B24" s="138" t="s">
        <v>60</v>
      </c>
      <c r="C24" s="210"/>
      <c r="D24" s="210"/>
      <c r="E24" s="222">
        <f t="shared" si="0"/>
        <v>0</v>
      </c>
    </row>
    <row r="25" spans="1:19" s="2" customFormat="1" ht="15" x14ac:dyDescent="0.2">
      <c r="A25" s="220" t="s">
        <v>15</v>
      </c>
      <c r="B25" s="138" t="s">
        <v>62</v>
      </c>
      <c r="C25" s="210"/>
      <c r="D25" s="210"/>
      <c r="E25" s="222">
        <f t="shared" si="0"/>
        <v>0</v>
      </c>
    </row>
    <row r="26" spans="1:19" s="2" customFormat="1" ht="15" x14ac:dyDescent="0.2">
      <c r="A26" s="220" t="s">
        <v>16</v>
      </c>
      <c r="B26" s="138" t="s">
        <v>17</v>
      </c>
      <c r="C26" s="210"/>
      <c r="D26" s="210"/>
      <c r="E26" s="222">
        <f t="shared" si="0"/>
        <v>0</v>
      </c>
    </row>
    <row r="27" spans="1:19" s="2" customFormat="1" ht="15" x14ac:dyDescent="0.2">
      <c r="A27" s="220" t="s">
        <v>18</v>
      </c>
      <c r="B27" s="138" t="s">
        <v>166</v>
      </c>
      <c r="C27" s="210"/>
      <c r="D27" s="210"/>
      <c r="E27" s="222">
        <f t="shared" si="0"/>
        <v>0</v>
      </c>
    </row>
    <row r="28" spans="1:19" s="2" customFormat="1" ht="15" x14ac:dyDescent="0.2">
      <c r="A28" s="220" t="s">
        <v>19</v>
      </c>
      <c r="B28" s="138" t="s">
        <v>20</v>
      </c>
      <c r="C28" s="210"/>
      <c r="D28" s="210"/>
      <c r="E28" s="222">
        <f t="shared" si="0"/>
        <v>0</v>
      </c>
    </row>
    <row r="29" spans="1:19" s="2" customFormat="1" ht="15" x14ac:dyDescent="0.2">
      <c r="A29" s="220" t="s">
        <v>21</v>
      </c>
      <c r="B29" s="138" t="s">
        <v>43</v>
      </c>
      <c r="C29" s="210"/>
      <c r="D29" s="210"/>
      <c r="E29" s="222">
        <f t="shared" si="0"/>
        <v>0</v>
      </c>
    </row>
    <row r="30" spans="1:19" s="2" customFormat="1" ht="15" x14ac:dyDescent="0.2">
      <c r="A30" s="220" t="s">
        <v>44</v>
      </c>
      <c r="B30" s="138" t="s">
        <v>22</v>
      </c>
      <c r="C30" s="210"/>
      <c r="D30" s="210"/>
      <c r="E30" s="222">
        <f t="shared" si="0"/>
        <v>0</v>
      </c>
    </row>
    <row r="31" spans="1:19" s="2" customFormat="1" ht="15" x14ac:dyDescent="0.2">
      <c r="A31" s="220" t="s">
        <v>23</v>
      </c>
      <c r="B31" s="138" t="s">
        <v>24</v>
      </c>
      <c r="C31" s="210"/>
      <c r="D31" s="210"/>
      <c r="E31" s="222">
        <f t="shared" si="0"/>
        <v>0</v>
      </c>
    </row>
    <row r="32" spans="1:19" s="2" customFormat="1" ht="15" x14ac:dyDescent="0.2">
      <c r="A32" s="220" t="s">
        <v>25</v>
      </c>
      <c r="B32" s="138" t="s">
        <v>26</v>
      </c>
      <c r="C32" s="210"/>
      <c r="D32" s="210"/>
      <c r="E32" s="222">
        <f t="shared" si="0"/>
        <v>0</v>
      </c>
    </row>
    <row r="33" spans="1:6" s="2" customFormat="1" ht="15" x14ac:dyDescent="0.2">
      <c r="A33" s="220" t="s">
        <v>27</v>
      </c>
      <c r="B33" s="138" t="s">
        <v>28</v>
      </c>
      <c r="C33" s="210"/>
      <c r="D33" s="210"/>
      <c r="E33" s="222">
        <f t="shared" si="0"/>
        <v>0</v>
      </c>
    </row>
    <row r="34" spans="1:6" s="2" customFormat="1" ht="15" x14ac:dyDescent="0.2">
      <c r="A34" s="220" t="s">
        <v>29</v>
      </c>
      <c r="B34" s="138" t="s">
        <v>30</v>
      </c>
      <c r="C34" s="210"/>
      <c r="D34" s="210"/>
      <c r="E34" s="222">
        <f t="shared" si="0"/>
        <v>0</v>
      </c>
    </row>
    <row r="35" spans="1:6" s="2" customFormat="1" ht="15" x14ac:dyDescent="0.2">
      <c r="A35" s="220" t="s">
        <v>31</v>
      </c>
      <c r="B35" s="138" t="s">
        <v>48</v>
      </c>
      <c r="C35" s="210"/>
      <c r="D35" s="210"/>
      <c r="E35" s="222">
        <f t="shared" si="0"/>
        <v>0</v>
      </c>
    </row>
    <row r="36" spans="1:6" s="2" customFormat="1" ht="15" x14ac:dyDescent="0.2">
      <c r="A36" s="220" t="s">
        <v>32</v>
      </c>
      <c r="B36" s="138" t="s">
        <v>63</v>
      </c>
      <c r="C36" s="210"/>
      <c r="D36" s="210"/>
      <c r="E36" s="222">
        <f t="shared" si="0"/>
        <v>0</v>
      </c>
    </row>
    <row r="37" spans="1:6" s="2" customFormat="1" ht="15" x14ac:dyDescent="0.2">
      <c r="A37" s="220" t="s">
        <v>33</v>
      </c>
      <c r="B37" s="138" t="s">
        <v>167</v>
      </c>
      <c r="C37" s="210"/>
      <c r="D37" s="210"/>
      <c r="E37" s="222">
        <f t="shared" si="0"/>
        <v>0</v>
      </c>
    </row>
    <row r="38" spans="1:6" s="2" customFormat="1" ht="15" x14ac:dyDescent="0.2">
      <c r="A38" s="220" t="s">
        <v>34</v>
      </c>
      <c r="B38" s="138" t="s">
        <v>49</v>
      </c>
      <c r="C38" s="210"/>
      <c r="D38" s="210"/>
      <c r="E38" s="222"/>
    </row>
    <row r="39" spans="1:6" s="2" customFormat="1" ht="15" x14ac:dyDescent="0.2">
      <c r="A39" s="220" t="s">
        <v>34</v>
      </c>
      <c r="B39" s="138" t="s">
        <v>105</v>
      </c>
      <c r="C39" s="210"/>
      <c r="D39" s="210"/>
      <c r="E39" s="222"/>
    </row>
    <row r="40" spans="1:6" s="2" customFormat="1" ht="15" x14ac:dyDescent="0.2">
      <c r="A40" s="220" t="s">
        <v>34</v>
      </c>
      <c r="B40" s="138" t="s">
        <v>50</v>
      </c>
      <c r="C40" s="210"/>
      <c r="D40" s="210"/>
      <c r="E40" s="222">
        <f t="shared" si="0"/>
        <v>0</v>
      </c>
    </row>
    <row r="41" spans="1:6" s="2" customFormat="1" ht="15" x14ac:dyDescent="0.2">
      <c r="A41" s="220" t="s">
        <v>34</v>
      </c>
      <c r="B41" s="138" t="s">
        <v>106</v>
      </c>
      <c r="C41" s="210"/>
      <c r="D41" s="210"/>
      <c r="E41" s="222"/>
    </row>
    <row r="42" spans="1:6" s="2" customFormat="1" ht="15" x14ac:dyDescent="0.2">
      <c r="A42" s="220" t="s">
        <v>35</v>
      </c>
      <c r="B42" s="138" t="s">
        <v>36</v>
      </c>
      <c r="C42" s="210"/>
      <c r="D42" s="210"/>
      <c r="E42" s="222">
        <f t="shared" si="0"/>
        <v>0</v>
      </c>
    </row>
    <row r="43" spans="1:6" s="2" customFormat="1" ht="15" x14ac:dyDescent="0.2">
      <c r="A43" s="220">
        <v>26</v>
      </c>
      <c r="B43" s="138" t="s">
        <v>37</v>
      </c>
      <c r="C43" s="210"/>
      <c r="D43" s="210"/>
      <c r="E43" s="222">
        <f t="shared" si="0"/>
        <v>0</v>
      </c>
    </row>
    <row r="44" spans="1:6" s="3" customFormat="1" ht="15.75" x14ac:dyDescent="0.25">
      <c r="A44" s="220">
        <v>27</v>
      </c>
      <c r="B44" s="138" t="s">
        <v>41</v>
      </c>
      <c r="C44" s="210"/>
      <c r="D44" s="210"/>
      <c r="E44" s="222">
        <f t="shared" si="0"/>
        <v>0</v>
      </c>
      <c r="F44" s="2"/>
    </row>
    <row r="45" spans="1:6" s="2" customFormat="1" ht="15" x14ac:dyDescent="0.2">
      <c r="A45" s="220">
        <v>28</v>
      </c>
      <c r="B45" s="138" t="s">
        <v>38</v>
      </c>
      <c r="C45" s="210"/>
      <c r="D45" s="210"/>
      <c r="E45" s="222">
        <f t="shared" si="0"/>
        <v>0</v>
      </c>
    </row>
    <row r="46" spans="1:6" s="2" customFormat="1" ht="15" x14ac:dyDescent="0.2">
      <c r="A46" s="220">
        <v>29</v>
      </c>
      <c r="B46" s="138" t="s">
        <v>39</v>
      </c>
      <c r="C46" s="210"/>
      <c r="D46" s="210"/>
      <c r="E46" s="222">
        <f t="shared" si="0"/>
        <v>0</v>
      </c>
    </row>
    <row r="47" spans="1:6" ht="15" x14ac:dyDescent="0.2">
      <c r="A47" s="220">
        <v>30</v>
      </c>
      <c r="B47" s="138" t="s">
        <v>61</v>
      </c>
      <c r="C47" s="210"/>
      <c r="D47" s="210"/>
      <c r="E47" s="222">
        <f t="shared" si="0"/>
        <v>0</v>
      </c>
      <c r="F47" s="2"/>
    </row>
    <row r="48" spans="1:6" ht="15" x14ac:dyDescent="0.2">
      <c r="A48" s="223"/>
      <c r="B48" s="138"/>
      <c r="C48" s="138"/>
      <c r="D48" s="138"/>
      <c r="E48" s="222"/>
      <c r="F48" s="2"/>
    </row>
    <row r="49" spans="1:6" ht="16.5" thickBot="1" x14ac:dyDescent="0.3">
      <c r="A49" s="224"/>
      <c r="B49" s="225" t="s">
        <v>2</v>
      </c>
      <c r="C49" s="225">
        <f>SUM(C15:C48)</f>
        <v>0</v>
      </c>
      <c r="D49" s="226">
        <f>SUM(D15:D48)</f>
        <v>0</v>
      </c>
      <c r="E49" s="227">
        <f>SUM(C49:D49)</f>
        <v>0</v>
      </c>
      <c r="F49" s="3"/>
    </row>
    <row r="50" spans="1:6" ht="15.75" x14ac:dyDescent="0.25">
      <c r="A50" s="135"/>
      <c r="B50" s="11"/>
      <c r="C50" s="11"/>
      <c r="D50" s="87"/>
      <c r="E50" s="91"/>
      <c r="F50" s="3"/>
    </row>
    <row r="51" spans="1:6" ht="15" x14ac:dyDescent="0.2">
      <c r="A51" s="85"/>
      <c r="B51" s="80" t="s">
        <v>53</v>
      </c>
      <c r="C51" s="80"/>
      <c r="D51" s="80"/>
      <c r="E51" s="92"/>
      <c r="F51" s="2"/>
    </row>
    <row r="52" spans="1:6" ht="13.5" thickBot="1" x14ac:dyDescent="0.25">
      <c r="A52" s="88"/>
      <c r="B52" s="173" t="s">
        <v>375</v>
      </c>
      <c r="C52" s="80"/>
      <c r="D52" s="80"/>
      <c r="E52" s="92"/>
    </row>
    <row r="53" spans="1:6" x14ac:dyDescent="0.2">
      <c r="A53" s="88"/>
      <c r="B53" s="30"/>
      <c r="C53" s="30"/>
      <c r="D53" s="30"/>
      <c r="E53" s="18"/>
    </row>
    <row r="54" spans="1:6" x14ac:dyDescent="0.2">
      <c r="A54" s="88"/>
      <c r="B54" s="80" t="s">
        <v>98</v>
      </c>
      <c r="C54" s="80"/>
      <c r="D54" s="80"/>
      <c r="E54" s="57"/>
    </row>
    <row r="55" spans="1:6" ht="13.5" thickBot="1" x14ac:dyDescent="0.25">
      <c r="A55" s="89"/>
      <c r="B55" s="173" t="s">
        <v>375</v>
      </c>
      <c r="C55" s="90"/>
      <c r="D55" s="90"/>
      <c r="E55" s="93"/>
    </row>
    <row r="56" spans="1:6" x14ac:dyDescent="0.2">
      <c r="A56" s="7"/>
    </row>
    <row r="57" spans="1:6" x14ac:dyDescent="0.2">
      <c r="A57" s="7"/>
    </row>
  </sheetData>
  <hyperlinks>
    <hyperlink ref="B55" r:id="rId1"/>
    <hyperlink ref="B52" r:id="rId2"/>
  </hyperlinks>
  <printOptions horizontalCentered="1" headings="1" gridLines="1"/>
  <pageMargins left="0.25" right="0.25" top="0.25" bottom="0" header="0.5" footer="0.5"/>
  <pageSetup scale="95" orientation="portrait" horizontalDpi="300" verticalDpi="300" r:id="rId3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workbookViewId="0">
      <selection activeCell="R20" sqref="R20"/>
    </sheetView>
  </sheetViews>
  <sheetFormatPr defaultRowHeight="12.75" x14ac:dyDescent="0.2"/>
  <cols>
    <col min="2" max="2" width="37.42578125" customWidth="1"/>
    <col min="3" max="3" width="14.7109375" customWidth="1"/>
    <col min="4" max="4" width="15.140625" customWidth="1"/>
    <col min="5" max="5" width="14.42578125" customWidth="1"/>
  </cols>
  <sheetData>
    <row r="1" spans="1:5" ht="21" thickBot="1" x14ac:dyDescent="0.35">
      <c r="A1" s="69" t="s">
        <v>55</v>
      </c>
      <c r="B1" s="70"/>
      <c r="C1" s="70"/>
      <c r="D1" s="70"/>
      <c r="E1" s="71"/>
    </row>
    <row r="2" spans="1:5" ht="21" x14ac:dyDescent="0.25">
      <c r="A2" s="260" t="s">
        <v>391</v>
      </c>
      <c r="B2" s="261"/>
      <c r="C2" s="264"/>
      <c r="D2" s="265" t="s">
        <v>394</v>
      </c>
      <c r="E2" s="17"/>
    </row>
    <row r="3" spans="1:5" ht="21" x14ac:dyDescent="0.25">
      <c r="A3" s="107" t="s">
        <v>392</v>
      </c>
      <c r="B3" s="67"/>
      <c r="C3" s="67"/>
      <c r="D3" s="67"/>
      <c r="E3" s="77"/>
    </row>
    <row r="4" spans="1:5" ht="21.75" thickBot="1" x14ac:dyDescent="0.3">
      <c r="A4" s="262" t="s">
        <v>393</v>
      </c>
      <c r="B4" s="102"/>
      <c r="C4" s="10"/>
      <c r="D4" s="10"/>
      <c r="E4" s="263"/>
    </row>
    <row r="5" spans="1:5" ht="15.75" x14ac:dyDescent="0.25">
      <c r="A5" s="249" t="s">
        <v>0</v>
      </c>
      <c r="B5" s="250" t="s">
        <v>42</v>
      </c>
      <c r="C5" s="191" t="s">
        <v>45</v>
      </c>
      <c r="D5" s="250" t="s">
        <v>1</v>
      </c>
      <c r="E5" s="192" t="s">
        <v>2</v>
      </c>
    </row>
    <row r="6" spans="1:5" ht="15.75" x14ac:dyDescent="0.25">
      <c r="A6" s="266">
        <v>0</v>
      </c>
      <c r="B6" s="254" t="s">
        <v>65</v>
      </c>
      <c r="C6" s="255"/>
      <c r="D6" s="212"/>
      <c r="E6" s="267"/>
    </row>
    <row r="7" spans="1:5" ht="15.75" x14ac:dyDescent="0.25">
      <c r="A7" s="266">
        <v>0</v>
      </c>
      <c r="B7" s="254" t="s">
        <v>64</v>
      </c>
      <c r="C7" s="255"/>
      <c r="D7" s="212"/>
      <c r="E7" s="267"/>
    </row>
    <row r="8" spans="1:5" ht="15" x14ac:dyDescent="0.2">
      <c r="A8" s="251" t="s">
        <v>3</v>
      </c>
      <c r="B8" s="252" t="s">
        <v>40</v>
      </c>
      <c r="C8" s="256"/>
      <c r="D8" s="257"/>
      <c r="E8" s="253"/>
    </row>
    <row r="9" spans="1:5" ht="15" x14ac:dyDescent="0.2">
      <c r="A9" s="220" t="s">
        <v>4</v>
      </c>
      <c r="B9" s="138" t="s">
        <v>107</v>
      </c>
      <c r="C9" s="258"/>
      <c r="D9" s="259"/>
      <c r="E9" s="221"/>
    </row>
    <row r="10" spans="1:5" ht="15" x14ac:dyDescent="0.2">
      <c r="A10" s="220" t="s">
        <v>5</v>
      </c>
      <c r="B10" s="138" t="s">
        <v>6</v>
      </c>
      <c r="C10" s="258"/>
      <c r="D10" s="259"/>
      <c r="E10" s="221"/>
    </row>
    <row r="11" spans="1:5" ht="15" x14ac:dyDescent="0.2">
      <c r="A11" s="220" t="s">
        <v>7</v>
      </c>
      <c r="B11" s="138" t="s">
        <v>56</v>
      </c>
      <c r="C11" s="258"/>
      <c r="D11" s="259"/>
      <c r="E11" s="221"/>
    </row>
    <row r="12" spans="1:5" ht="15" x14ac:dyDescent="0.2">
      <c r="A12" s="220" t="s">
        <v>8</v>
      </c>
      <c r="B12" s="138" t="s">
        <v>57</v>
      </c>
      <c r="C12" s="258"/>
      <c r="D12" s="259"/>
      <c r="E12" s="221"/>
    </row>
    <row r="13" spans="1:5" ht="15" x14ac:dyDescent="0.2">
      <c r="A13" s="220" t="s">
        <v>9</v>
      </c>
      <c r="B13" s="138" t="s">
        <v>58</v>
      </c>
      <c r="C13" s="258"/>
      <c r="D13" s="259"/>
      <c r="E13" s="221"/>
    </row>
    <row r="14" spans="1:5" ht="15" x14ac:dyDescent="0.2">
      <c r="A14" s="220" t="s">
        <v>10</v>
      </c>
      <c r="B14" s="138" t="s">
        <v>165</v>
      </c>
      <c r="C14" s="258"/>
      <c r="D14" s="259"/>
      <c r="E14" s="221"/>
    </row>
    <row r="15" spans="1:5" ht="15" x14ac:dyDescent="0.2">
      <c r="A15" s="220" t="s">
        <v>11</v>
      </c>
      <c r="B15" s="138" t="s">
        <v>59</v>
      </c>
      <c r="C15" s="258"/>
      <c r="D15" s="259"/>
      <c r="E15" s="221"/>
    </row>
    <row r="16" spans="1:5" ht="15" x14ac:dyDescent="0.2">
      <c r="A16" s="220" t="s">
        <v>12</v>
      </c>
      <c r="B16" s="138" t="s">
        <v>13</v>
      </c>
      <c r="C16" s="259"/>
      <c r="D16" s="259"/>
      <c r="E16" s="222"/>
    </row>
    <row r="17" spans="1:5" ht="15" x14ac:dyDescent="0.2">
      <c r="A17" s="220" t="s">
        <v>14</v>
      </c>
      <c r="B17" s="138" t="s">
        <v>60</v>
      </c>
      <c r="C17" s="259"/>
      <c r="D17" s="259"/>
      <c r="E17" s="222"/>
    </row>
    <row r="18" spans="1:5" ht="15" x14ac:dyDescent="0.2">
      <c r="A18" s="220" t="s">
        <v>15</v>
      </c>
      <c r="B18" s="138" t="s">
        <v>62</v>
      </c>
      <c r="C18" s="259"/>
      <c r="D18" s="259"/>
      <c r="E18" s="222"/>
    </row>
    <row r="19" spans="1:5" ht="15" x14ac:dyDescent="0.2">
      <c r="A19" s="220" t="s">
        <v>16</v>
      </c>
      <c r="B19" s="138" t="s">
        <v>17</v>
      </c>
      <c r="C19" s="259"/>
      <c r="D19" s="259"/>
      <c r="E19" s="222"/>
    </row>
    <row r="20" spans="1:5" ht="15" x14ac:dyDescent="0.2">
      <c r="A20" s="220" t="s">
        <v>18</v>
      </c>
      <c r="B20" s="138" t="s">
        <v>166</v>
      </c>
      <c r="C20" s="259"/>
      <c r="D20" s="259"/>
      <c r="E20" s="222"/>
    </row>
    <row r="21" spans="1:5" ht="15" x14ac:dyDescent="0.2">
      <c r="A21" s="220" t="s">
        <v>19</v>
      </c>
      <c r="B21" s="138" t="s">
        <v>20</v>
      </c>
      <c r="C21" s="259"/>
      <c r="D21" s="259"/>
      <c r="E21" s="222"/>
    </row>
    <row r="22" spans="1:5" ht="15" x14ac:dyDescent="0.2">
      <c r="A22" s="220" t="s">
        <v>21</v>
      </c>
      <c r="B22" s="138" t="s">
        <v>43</v>
      </c>
      <c r="C22" s="259"/>
      <c r="D22" s="259"/>
      <c r="E22" s="222"/>
    </row>
    <row r="23" spans="1:5" ht="15" x14ac:dyDescent="0.2">
      <c r="A23" s="220" t="s">
        <v>44</v>
      </c>
      <c r="B23" s="138" t="s">
        <v>22</v>
      </c>
      <c r="C23" s="259"/>
      <c r="D23" s="259"/>
      <c r="E23" s="222"/>
    </row>
    <row r="24" spans="1:5" ht="15" x14ac:dyDescent="0.2">
      <c r="A24" s="220" t="s">
        <v>23</v>
      </c>
      <c r="B24" s="138" t="s">
        <v>24</v>
      </c>
      <c r="C24" s="259"/>
      <c r="D24" s="259"/>
      <c r="E24" s="222"/>
    </row>
    <row r="25" spans="1:5" ht="15" x14ac:dyDescent="0.2">
      <c r="A25" s="220" t="s">
        <v>25</v>
      </c>
      <c r="B25" s="138" t="s">
        <v>26</v>
      </c>
      <c r="C25" s="259"/>
      <c r="D25" s="259"/>
      <c r="E25" s="222"/>
    </row>
    <row r="26" spans="1:5" ht="15" x14ac:dyDescent="0.2">
      <c r="A26" s="220" t="s">
        <v>27</v>
      </c>
      <c r="B26" s="138" t="s">
        <v>28</v>
      </c>
      <c r="C26" s="259"/>
      <c r="D26" s="259"/>
      <c r="E26" s="222"/>
    </row>
    <row r="27" spans="1:5" ht="15" x14ac:dyDescent="0.2">
      <c r="A27" s="220" t="s">
        <v>29</v>
      </c>
      <c r="B27" s="138" t="s">
        <v>30</v>
      </c>
      <c r="C27" s="259"/>
      <c r="D27" s="259"/>
      <c r="E27" s="222"/>
    </row>
    <row r="28" spans="1:5" ht="15" x14ac:dyDescent="0.2">
      <c r="A28" s="220" t="s">
        <v>31</v>
      </c>
      <c r="B28" s="138" t="s">
        <v>48</v>
      </c>
      <c r="C28" s="259"/>
      <c r="D28" s="259"/>
      <c r="E28" s="222"/>
    </row>
    <row r="29" spans="1:5" ht="15" x14ac:dyDescent="0.2">
      <c r="A29" s="220" t="s">
        <v>32</v>
      </c>
      <c r="B29" s="138" t="s">
        <v>63</v>
      </c>
      <c r="C29" s="259"/>
      <c r="D29" s="259"/>
      <c r="E29" s="222"/>
    </row>
    <row r="30" spans="1:5" ht="15" x14ac:dyDescent="0.2">
      <c r="A30" s="220" t="s">
        <v>33</v>
      </c>
      <c r="B30" s="138" t="s">
        <v>167</v>
      </c>
      <c r="C30" s="259"/>
      <c r="D30" s="259"/>
      <c r="E30" s="222"/>
    </row>
    <row r="31" spans="1:5" ht="15" x14ac:dyDescent="0.2">
      <c r="A31" s="220" t="s">
        <v>34</v>
      </c>
      <c r="B31" s="138" t="s">
        <v>395</v>
      </c>
      <c r="C31" s="259"/>
      <c r="D31" s="259"/>
      <c r="E31" s="222"/>
    </row>
    <row r="32" spans="1:5" ht="15" x14ac:dyDescent="0.2">
      <c r="A32" s="220" t="s">
        <v>34</v>
      </c>
      <c r="B32" s="138" t="s">
        <v>105</v>
      </c>
      <c r="C32" s="259"/>
      <c r="D32" s="259"/>
      <c r="E32" s="222"/>
    </row>
    <row r="33" spans="1:6" ht="15" x14ac:dyDescent="0.2">
      <c r="A33" s="220" t="s">
        <v>34</v>
      </c>
      <c r="B33" s="138" t="s">
        <v>50</v>
      </c>
      <c r="C33" s="259"/>
      <c r="D33" s="259"/>
      <c r="E33" s="222"/>
    </row>
    <row r="34" spans="1:6" ht="15" x14ac:dyDescent="0.2">
      <c r="A34" s="220" t="s">
        <v>34</v>
      </c>
      <c r="B34" s="138" t="s">
        <v>106</v>
      </c>
      <c r="C34" s="259"/>
      <c r="D34" s="259"/>
      <c r="E34" s="222"/>
    </row>
    <row r="35" spans="1:6" ht="15" x14ac:dyDescent="0.2">
      <c r="A35" s="220" t="s">
        <v>35</v>
      </c>
      <c r="B35" s="138" t="s">
        <v>36</v>
      </c>
      <c r="C35" s="259"/>
      <c r="D35" s="259"/>
      <c r="E35" s="222"/>
    </row>
    <row r="36" spans="1:6" ht="15" x14ac:dyDescent="0.2">
      <c r="A36" s="220">
        <v>26</v>
      </c>
      <c r="B36" s="138" t="s">
        <v>37</v>
      </c>
      <c r="C36" s="259"/>
      <c r="D36" s="259"/>
      <c r="E36" s="222"/>
    </row>
    <row r="37" spans="1:6" ht="15" x14ac:dyDescent="0.2">
      <c r="A37" s="220">
        <v>27</v>
      </c>
      <c r="B37" s="138" t="s">
        <v>41</v>
      </c>
      <c r="C37" s="259"/>
      <c r="D37" s="259"/>
      <c r="E37" s="222"/>
    </row>
    <row r="38" spans="1:6" ht="15" x14ac:dyDescent="0.2">
      <c r="A38" s="220">
        <v>28</v>
      </c>
      <c r="B38" s="138" t="s">
        <v>38</v>
      </c>
      <c r="C38" s="259"/>
      <c r="D38" s="259"/>
      <c r="E38" s="222"/>
    </row>
    <row r="39" spans="1:6" ht="15" x14ac:dyDescent="0.2">
      <c r="A39" s="220">
        <v>29</v>
      </c>
      <c r="B39" s="138" t="s">
        <v>39</v>
      </c>
      <c r="C39" s="259"/>
      <c r="D39" s="259"/>
      <c r="E39" s="222"/>
    </row>
    <row r="40" spans="1:6" ht="15" x14ac:dyDescent="0.2">
      <c r="A40" s="220">
        <v>30</v>
      </c>
      <c r="B40" s="138" t="s">
        <v>61</v>
      </c>
      <c r="C40" s="259"/>
      <c r="D40" s="259"/>
      <c r="E40" s="222"/>
    </row>
    <row r="41" spans="1:6" ht="16.5" thickBot="1" x14ac:dyDescent="0.3">
      <c r="A41" s="224"/>
      <c r="B41" s="225" t="s">
        <v>2</v>
      </c>
      <c r="C41" s="225"/>
      <c r="D41" s="226"/>
      <c r="E41" s="227"/>
    </row>
    <row r="42" spans="1:6" ht="16.5" thickBot="1" x14ac:dyDescent="0.3">
      <c r="A42" s="269"/>
      <c r="B42" s="270" t="s">
        <v>396</v>
      </c>
      <c r="C42" s="270"/>
      <c r="D42" s="271"/>
      <c r="E42" s="272"/>
    </row>
    <row r="43" spans="1:6" ht="13.5" thickBot="1" x14ac:dyDescent="0.25">
      <c r="A43" s="90" t="s">
        <v>53</v>
      </c>
      <c r="B43" s="273"/>
      <c r="C43" s="90"/>
      <c r="D43" s="173" t="s">
        <v>375</v>
      </c>
      <c r="E43" s="268"/>
    </row>
    <row r="44" spans="1:6" x14ac:dyDescent="0.2">
      <c r="A44" s="88"/>
      <c r="C44" s="80"/>
      <c r="D44" s="80"/>
      <c r="E44" s="80"/>
      <c r="F44" s="30"/>
    </row>
  </sheetData>
  <hyperlinks>
    <hyperlink ref="D43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5"/>
  <sheetViews>
    <sheetView workbookViewId="0">
      <selection activeCell="A18" sqref="A18"/>
    </sheetView>
  </sheetViews>
  <sheetFormatPr defaultRowHeight="15.75" x14ac:dyDescent="0.25"/>
  <cols>
    <col min="1" max="1" width="51.42578125" customWidth="1"/>
    <col min="2" max="2" width="11.140625" customWidth="1"/>
    <col min="3" max="3" width="13" customWidth="1"/>
    <col min="4" max="4" width="47.7109375" style="178" customWidth="1"/>
    <col min="5" max="5" width="24.7109375" customWidth="1"/>
    <col min="6" max="6" width="72.85546875" customWidth="1"/>
    <col min="7" max="7" width="28.28515625" customWidth="1"/>
    <col min="10" max="10" width="35.140625" customWidth="1"/>
  </cols>
  <sheetData>
    <row r="2" spans="1:6" ht="20.25" x14ac:dyDescent="0.3">
      <c r="A2" s="172" t="s">
        <v>308</v>
      </c>
    </row>
    <row r="3" spans="1:6" ht="18" x14ac:dyDescent="0.25">
      <c r="A3" s="274" t="s">
        <v>189</v>
      </c>
      <c r="B3" s="274" t="s">
        <v>216</v>
      </c>
      <c r="C3" s="274" t="s">
        <v>217</v>
      </c>
      <c r="D3" s="305" t="s">
        <v>355</v>
      </c>
      <c r="E3" s="274" t="s">
        <v>301</v>
      </c>
      <c r="F3" s="275" t="s">
        <v>406</v>
      </c>
    </row>
    <row r="4" spans="1:6" x14ac:dyDescent="0.25">
      <c r="A4" s="276" t="s">
        <v>302</v>
      </c>
      <c r="B4" s="277"/>
      <c r="C4" s="278"/>
      <c r="D4" s="306"/>
      <c r="E4" s="279"/>
      <c r="F4" s="144"/>
    </row>
    <row r="5" spans="1:6" x14ac:dyDescent="0.2">
      <c r="A5" s="280" t="s">
        <v>190</v>
      </c>
      <c r="B5" s="281"/>
      <c r="C5" s="282"/>
      <c r="D5" s="307" t="s">
        <v>356</v>
      </c>
      <c r="E5" s="283"/>
      <c r="F5" s="280"/>
    </row>
    <row r="6" spans="1:6" x14ac:dyDescent="0.2">
      <c r="A6" s="280" t="s">
        <v>227</v>
      </c>
      <c r="B6" s="281"/>
      <c r="C6" s="282"/>
      <c r="D6" s="307" t="s">
        <v>356</v>
      </c>
      <c r="E6" s="283"/>
      <c r="F6" s="280"/>
    </row>
    <row r="7" spans="1:6" x14ac:dyDescent="0.2">
      <c r="A7" s="280" t="s">
        <v>204</v>
      </c>
      <c r="B7" s="281"/>
      <c r="C7" s="282"/>
      <c r="D7" s="307" t="s">
        <v>319</v>
      </c>
      <c r="E7" s="284" t="s">
        <v>272</v>
      </c>
      <c r="F7" s="285"/>
    </row>
    <row r="8" spans="1:6" x14ac:dyDescent="0.2">
      <c r="A8" s="280" t="s">
        <v>238</v>
      </c>
      <c r="B8" s="281"/>
      <c r="C8" s="282"/>
      <c r="D8" s="308" t="s">
        <v>367</v>
      </c>
      <c r="E8" s="283" t="s">
        <v>368</v>
      </c>
      <c r="F8" s="302" t="s">
        <v>500</v>
      </c>
    </row>
    <row r="9" spans="1:6" x14ac:dyDescent="0.2">
      <c r="A9" s="280" t="s">
        <v>197</v>
      </c>
      <c r="B9" s="281"/>
      <c r="C9" s="282"/>
      <c r="D9" s="307" t="s">
        <v>273</v>
      </c>
      <c r="E9" s="283" t="s">
        <v>274</v>
      </c>
      <c r="F9" s="296" t="s">
        <v>501</v>
      </c>
    </row>
    <row r="10" spans="1:6" x14ac:dyDescent="0.2">
      <c r="A10" s="280" t="s">
        <v>234</v>
      </c>
      <c r="B10" s="281"/>
      <c r="C10" s="282"/>
      <c r="D10" s="307" t="s">
        <v>320</v>
      </c>
      <c r="E10" s="283" t="s">
        <v>453</v>
      </c>
      <c r="F10" s="296" t="s">
        <v>452</v>
      </c>
    </row>
    <row r="11" spans="1:6" x14ac:dyDescent="0.2">
      <c r="A11" s="280" t="s">
        <v>220</v>
      </c>
      <c r="B11" s="281"/>
      <c r="C11" s="282"/>
      <c r="D11" s="307" t="s">
        <v>316</v>
      </c>
      <c r="E11" s="283"/>
      <c r="F11" s="296" t="s">
        <v>454</v>
      </c>
    </row>
    <row r="12" spans="1:6" x14ac:dyDescent="0.2">
      <c r="A12" s="280" t="s">
        <v>211</v>
      </c>
      <c r="B12" s="281"/>
      <c r="C12" s="282"/>
      <c r="D12" s="307" t="s">
        <v>317</v>
      </c>
      <c r="E12" s="283" t="s">
        <v>314</v>
      </c>
      <c r="F12" s="302" t="s">
        <v>451</v>
      </c>
    </row>
    <row r="13" spans="1:6" x14ac:dyDescent="0.2">
      <c r="A13" s="280" t="s">
        <v>192</v>
      </c>
      <c r="B13" s="281"/>
      <c r="C13" s="282"/>
      <c r="D13" s="307" t="s">
        <v>328</v>
      </c>
      <c r="E13" s="283"/>
      <c r="F13" s="280"/>
    </row>
    <row r="14" spans="1:6" x14ac:dyDescent="0.2">
      <c r="A14" s="280" t="s">
        <v>249</v>
      </c>
      <c r="B14" s="277"/>
      <c r="C14" s="278"/>
      <c r="D14" s="307" t="s">
        <v>312</v>
      </c>
      <c r="E14" s="283" t="s">
        <v>263</v>
      </c>
      <c r="F14" s="296" t="s">
        <v>407</v>
      </c>
    </row>
    <row r="15" spans="1:6" x14ac:dyDescent="0.2">
      <c r="A15" s="280" t="s">
        <v>237</v>
      </c>
      <c r="B15" s="277"/>
      <c r="C15" s="278"/>
      <c r="D15" s="307" t="s">
        <v>369</v>
      </c>
      <c r="E15" s="283" t="s">
        <v>456</v>
      </c>
      <c r="F15" s="296" t="s">
        <v>455</v>
      </c>
    </row>
    <row r="16" spans="1:6" x14ac:dyDescent="0.2">
      <c r="A16" s="280"/>
      <c r="B16" s="277"/>
      <c r="C16" s="278"/>
      <c r="D16" s="307" t="s">
        <v>457</v>
      </c>
      <c r="E16" s="299" t="s">
        <v>458</v>
      </c>
      <c r="F16" s="296" t="s">
        <v>459</v>
      </c>
    </row>
    <row r="17" spans="1:7" x14ac:dyDescent="0.2">
      <c r="A17" s="280" t="s">
        <v>215</v>
      </c>
      <c r="B17" s="281"/>
      <c r="C17" s="282"/>
      <c r="D17" s="307" t="s">
        <v>413</v>
      </c>
      <c r="E17" s="283" t="s">
        <v>414</v>
      </c>
      <c r="F17" s="296" t="s">
        <v>412</v>
      </c>
    </row>
    <row r="18" spans="1:7" ht="31.5" x14ac:dyDescent="0.2">
      <c r="A18" s="280" t="s">
        <v>293</v>
      </c>
      <c r="B18" s="281"/>
      <c r="C18" s="282"/>
      <c r="D18" s="309" t="s">
        <v>416</v>
      </c>
      <c r="E18" s="283" t="s">
        <v>415</v>
      </c>
      <c r="F18" s="144"/>
    </row>
    <row r="19" spans="1:7" x14ac:dyDescent="0.2">
      <c r="A19" s="280" t="s">
        <v>422</v>
      </c>
      <c r="B19" s="281"/>
      <c r="C19" s="282"/>
      <c r="D19" s="309" t="s">
        <v>423</v>
      </c>
      <c r="E19" s="283" t="s">
        <v>262</v>
      </c>
      <c r="F19" s="280" t="s">
        <v>421</v>
      </c>
    </row>
    <row r="20" spans="1:7" x14ac:dyDescent="0.2">
      <c r="A20" s="280" t="s">
        <v>194</v>
      </c>
      <c r="B20" s="281"/>
      <c r="C20" s="282"/>
      <c r="D20" s="307" t="s">
        <v>327</v>
      </c>
      <c r="E20" s="286" t="s">
        <v>264</v>
      </c>
      <c r="F20" s="287"/>
    </row>
    <row r="21" spans="1:7" x14ac:dyDescent="0.2">
      <c r="A21" s="288" t="s">
        <v>303</v>
      </c>
      <c r="B21" s="281"/>
      <c r="C21" s="282"/>
      <c r="D21" s="307"/>
      <c r="E21" s="283"/>
      <c r="F21" s="302" t="s">
        <v>417</v>
      </c>
    </row>
    <row r="22" spans="1:7" x14ac:dyDescent="0.2">
      <c r="A22" s="280" t="s">
        <v>253</v>
      </c>
      <c r="B22" s="281"/>
      <c r="C22" s="282"/>
      <c r="D22" s="307" t="s">
        <v>313</v>
      </c>
      <c r="E22" s="283"/>
      <c r="F22" s="280"/>
    </row>
    <row r="23" spans="1:7" x14ac:dyDescent="0.2">
      <c r="A23" s="280" t="s">
        <v>349</v>
      </c>
      <c r="B23" s="281"/>
      <c r="C23" s="282"/>
      <c r="D23" s="307" t="s">
        <v>370</v>
      </c>
      <c r="E23" s="283"/>
      <c r="F23" s="280"/>
    </row>
    <row r="24" spans="1:7" x14ac:dyDescent="0.25">
      <c r="A24" s="280" t="s">
        <v>461</v>
      </c>
      <c r="B24" s="281"/>
      <c r="C24" s="282"/>
      <c r="E24" s="283"/>
      <c r="F24" s="315" t="s">
        <v>460</v>
      </c>
    </row>
    <row r="25" spans="1:7" x14ac:dyDescent="0.2">
      <c r="A25" s="280"/>
      <c r="B25" s="281"/>
      <c r="C25" s="282"/>
      <c r="D25" s="307"/>
      <c r="E25" s="283"/>
      <c r="F25" s="280"/>
    </row>
    <row r="26" spans="1:7" x14ac:dyDescent="0.2">
      <c r="A26" s="289" t="s">
        <v>295</v>
      </c>
      <c r="B26" s="281"/>
      <c r="C26" s="282"/>
      <c r="D26" s="307"/>
      <c r="E26" s="283"/>
      <c r="F26" s="280"/>
      <c r="G26" s="165"/>
    </row>
    <row r="27" spans="1:7" x14ac:dyDescent="0.2">
      <c r="A27" s="280" t="s">
        <v>248</v>
      </c>
      <c r="B27" s="281"/>
      <c r="C27" s="282"/>
      <c r="D27" s="307" t="s">
        <v>419</v>
      </c>
      <c r="E27" s="283" t="s">
        <v>420</v>
      </c>
      <c r="F27" s="280"/>
      <c r="G27" s="165"/>
    </row>
    <row r="28" spans="1:7" x14ac:dyDescent="0.2">
      <c r="A28" s="280" t="s">
        <v>259</v>
      </c>
      <c r="B28" s="281"/>
      <c r="C28" s="282"/>
      <c r="D28" s="307" t="s">
        <v>322</v>
      </c>
      <c r="E28" s="286" t="s">
        <v>271</v>
      </c>
      <c r="F28" s="287"/>
      <c r="G28" s="165"/>
    </row>
    <row r="29" spans="1:7" x14ac:dyDescent="0.25">
      <c r="A29" s="280" t="s">
        <v>208</v>
      </c>
      <c r="B29" s="281"/>
      <c r="C29" s="282"/>
      <c r="D29" s="310" t="s">
        <v>418</v>
      </c>
      <c r="E29" s="283" t="s">
        <v>261</v>
      </c>
      <c r="F29" s="280"/>
      <c r="G29" s="165"/>
    </row>
    <row r="30" spans="1:7" x14ac:dyDescent="0.2">
      <c r="A30" s="280" t="s">
        <v>254</v>
      </c>
      <c r="B30" s="281"/>
      <c r="C30" s="282"/>
      <c r="D30" s="307" t="s">
        <v>326</v>
      </c>
      <c r="E30" s="286" t="s">
        <v>267</v>
      </c>
      <c r="F30" s="287"/>
      <c r="G30" s="165"/>
    </row>
    <row r="31" spans="1:7" x14ac:dyDescent="0.2">
      <c r="A31" s="280" t="s">
        <v>251</v>
      </c>
      <c r="B31" s="281"/>
      <c r="C31" s="282"/>
      <c r="D31" s="309" t="s">
        <v>296</v>
      </c>
      <c r="E31" s="283" t="s">
        <v>265</v>
      </c>
      <c r="F31" s="280"/>
      <c r="G31" s="165"/>
    </row>
    <row r="32" spans="1:7" x14ac:dyDescent="0.2">
      <c r="A32" s="280" t="s">
        <v>211</v>
      </c>
      <c r="B32" s="277"/>
      <c r="C32" s="278"/>
      <c r="D32" s="307" t="s">
        <v>317</v>
      </c>
      <c r="E32" s="283" t="s">
        <v>314</v>
      </c>
      <c r="F32" s="144"/>
      <c r="G32" s="165"/>
    </row>
    <row r="33" spans="1:8" x14ac:dyDescent="0.2">
      <c r="A33" s="280" t="s">
        <v>340</v>
      </c>
      <c r="B33" s="281"/>
      <c r="C33" s="282"/>
      <c r="D33" s="307" t="s">
        <v>341</v>
      </c>
      <c r="E33" s="283" t="s">
        <v>463</v>
      </c>
      <c r="F33" s="296" t="s">
        <v>462</v>
      </c>
      <c r="G33" s="168"/>
      <c r="H33" s="4"/>
    </row>
    <row r="34" spans="1:8" x14ac:dyDescent="0.2">
      <c r="A34" s="317" t="s">
        <v>482</v>
      </c>
      <c r="B34" s="319"/>
      <c r="C34" s="318"/>
      <c r="D34" s="308"/>
      <c r="E34" s="293" t="s">
        <v>479</v>
      </c>
      <c r="F34" s="294"/>
    </row>
    <row r="35" spans="1:8" x14ac:dyDescent="0.2">
      <c r="A35" s="317" t="s">
        <v>481</v>
      </c>
      <c r="B35" s="319"/>
      <c r="C35" s="318"/>
      <c r="D35" s="308"/>
      <c r="E35" s="293" t="s">
        <v>480</v>
      </c>
      <c r="F35" s="294"/>
    </row>
    <row r="36" spans="1:8" x14ac:dyDescent="0.2">
      <c r="A36" s="317" t="s">
        <v>484</v>
      </c>
      <c r="B36" s="319"/>
      <c r="C36" s="318"/>
      <c r="D36" s="308"/>
      <c r="E36" s="293" t="s">
        <v>483</v>
      </c>
      <c r="F36" s="294"/>
    </row>
    <row r="37" spans="1:8" x14ac:dyDescent="0.2">
      <c r="A37" s="317" t="s">
        <v>338</v>
      </c>
      <c r="B37" s="319"/>
      <c r="C37" s="318"/>
      <c r="D37" s="307" t="s">
        <v>339</v>
      </c>
      <c r="E37" s="293" t="s">
        <v>485</v>
      </c>
      <c r="F37" s="294"/>
    </row>
    <row r="38" spans="1:8" x14ac:dyDescent="0.2">
      <c r="A38" s="317" t="s">
        <v>487</v>
      </c>
      <c r="B38" s="319"/>
      <c r="C38" s="318"/>
      <c r="D38" s="308"/>
      <c r="E38" s="293" t="s">
        <v>486</v>
      </c>
      <c r="F38" s="294"/>
    </row>
    <row r="39" spans="1:8" x14ac:dyDescent="0.2">
      <c r="A39" s="317" t="s">
        <v>489</v>
      </c>
      <c r="B39" s="319"/>
      <c r="C39" s="318"/>
      <c r="D39" s="308"/>
      <c r="E39" s="293" t="s">
        <v>488</v>
      </c>
      <c r="F39" s="294"/>
    </row>
    <row r="40" spans="1:8" x14ac:dyDescent="0.2">
      <c r="A40" s="317" t="s">
        <v>491</v>
      </c>
      <c r="B40" s="319"/>
      <c r="C40" s="318"/>
      <c r="D40" s="308"/>
      <c r="E40" s="293" t="s">
        <v>490</v>
      </c>
      <c r="F40" s="294"/>
    </row>
    <row r="41" spans="1:8" x14ac:dyDescent="0.2">
      <c r="A41" s="317" t="s">
        <v>493</v>
      </c>
      <c r="B41" s="319"/>
      <c r="C41" s="318"/>
      <c r="D41" s="308"/>
      <c r="E41" s="293" t="s">
        <v>492</v>
      </c>
      <c r="F41" s="294"/>
    </row>
    <row r="42" spans="1:8" x14ac:dyDescent="0.2">
      <c r="A42" s="317" t="s">
        <v>495</v>
      </c>
      <c r="B42" s="319"/>
      <c r="C42" s="318"/>
      <c r="D42" s="308"/>
      <c r="E42" s="293" t="s">
        <v>494</v>
      </c>
      <c r="F42" s="294"/>
    </row>
    <row r="43" spans="1:8" x14ac:dyDescent="0.2">
      <c r="A43" s="317" t="s">
        <v>248</v>
      </c>
      <c r="B43" s="319"/>
      <c r="C43" s="318"/>
      <c r="D43" s="308"/>
      <c r="E43" s="283" t="s">
        <v>262</v>
      </c>
      <c r="F43" s="294"/>
    </row>
    <row r="44" spans="1:8" x14ac:dyDescent="0.2">
      <c r="A44" s="317" t="s">
        <v>498</v>
      </c>
      <c r="B44" s="319"/>
      <c r="C44" s="318"/>
      <c r="D44" s="308"/>
      <c r="E44" s="293" t="s">
        <v>496</v>
      </c>
      <c r="F44" s="294"/>
    </row>
    <row r="45" spans="1:8" x14ac:dyDescent="0.2">
      <c r="A45" s="317" t="s">
        <v>499</v>
      </c>
      <c r="B45" s="319"/>
      <c r="C45" s="318"/>
      <c r="D45" s="308"/>
      <c r="E45" s="293" t="s">
        <v>497</v>
      </c>
      <c r="F45" s="294"/>
    </row>
    <row r="46" spans="1:8" x14ac:dyDescent="0.2">
      <c r="A46" s="280"/>
      <c r="B46" s="281"/>
      <c r="C46" s="282"/>
      <c r="D46" s="307"/>
      <c r="E46" s="283"/>
      <c r="F46" s="280"/>
      <c r="G46" s="168"/>
      <c r="H46" s="4"/>
    </row>
    <row r="47" spans="1:8" x14ac:dyDescent="0.2">
      <c r="A47" s="289" t="s">
        <v>287</v>
      </c>
      <c r="B47" s="281"/>
      <c r="C47" s="282"/>
      <c r="D47" s="307"/>
      <c r="E47" s="283"/>
      <c r="F47" s="280"/>
      <c r="G47" s="165"/>
    </row>
    <row r="48" spans="1:8" x14ac:dyDescent="0.2">
      <c r="A48" s="280" t="s">
        <v>196</v>
      </c>
      <c r="B48" s="281"/>
      <c r="C48" s="282"/>
      <c r="D48" s="307" t="s">
        <v>329</v>
      </c>
      <c r="E48" s="283"/>
      <c r="F48" s="280"/>
      <c r="G48" s="165"/>
    </row>
    <row r="49" spans="1:8" x14ac:dyDescent="0.2">
      <c r="A49" s="280"/>
      <c r="B49" s="281"/>
      <c r="C49" s="282"/>
      <c r="D49" s="307"/>
      <c r="E49" s="286"/>
      <c r="F49" s="287"/>
    </row>
    <row r="50" spans="1:8" x14ac:dyDescent="0.2">
      <c r="A50" s="289" t="s">
        <v>282</v>
      </c>
      <c r="B50" s="281"/>
      <c r="C50" s="282"/>
      <c r="D50" s="307"/>
      <c r="E50" s="286"/>
      <c r="F50" s="287"/>
      <c r="G50" s="165"/>
    </row>
    <row r="51" spans="1:8" x14ac:dyDescent="0.2">
      <c r="A51" s="280" t="s">
        <v>256</v>
      </c>
      <c r="B51" s="281"/>
      <c r="C51" s="282"/>
      <c r="D51" s="307" t="s">
        <v>323</v>
      </c>
      <c r="E51" s="286" t="s">
        <v>269</v>
      </c>
      <c r="F51" s="287"/>
      <c r="G51" s="165"/>
    </row>
    <row r="52" spans="1:8" x14ac:dyDescent="0.2">
      <c r="A52" s="290" t="s">
        <v>343</v>
      </c>
      <c r="B52" s="281"/>
      <c r="C52" s="282"/>
      <c r="D52" s="311" t="s">
        <v>347</v>
      </c>
      <c r="E52" s="286" t="s">
        <v>344</v>
      </c>
      <c r="F52" s="287"/>
      <c r="G52" s="165"/>
    </row>
    <row r="53" spans="1:8" x14ac:dyDescent="0.2">
      <c r="A53" s="290" t="s">
        <v>345</v>
      </c>
      <c r="B53" s="281"/>
      <c r="C53" s="282"/>
      <c r="D53" s="311" t="s">
        <v>348</v>
      </c>
      <c r="E53" s="286" t="s">
        <v>346</v>
      </c>
      <c r="F53" s="287"/>
      <c r="G53" s="165"/>
    </row>
    <row r="54" spans="1:8" x14ac:dyDescent="0.2">
      <c r="A54" s="280"/>
      <c r="B54" s="281"/>
      <c r="C54" s="282"/>
      <c r="D54" s="307"/>
      <c r="E54" s="286"/>
      <c r="F54" s="287"/>
      <c r="G54" s="165"/>
    </row>
    <row r="55" spans="1:8" x14ac:dyDescent="0.2">
      <c r="A55" s="291" t="s">
        <v>280</v>
      </c>
      <c r="B55" s="277"/>
      <c r="C55" s="278"/>
      <c r="D55" s="307"/>
      <c r="E55" s="283"/>
      <c r="F55" s="280"/>
      <c r="G55" s="171"/>
      <c r="H55" s="8"/>
    </row>
    <row r="56" spans="1:8" x14ac:dyDescent="0.2">
      <c r="A56" s="280" t="s">
        <v>257</v>
      </c>
      <c r="B56" s="281"/>
      <c r="C56" s="282"/>
      <c r="D56" s="307" t="s">
        <v>424</v>
      </c>
      <c r="E56" s="283"/>
      <c r="F56" s="144"/>
      <c r="G56" s="171"/>
      <c r="H56" s="8"/>
    </row>
    <row r="57" spans="1:8" x14ac:dyDescent="0.2">
      <c r="A57" s="280" t="s">
        <v>311</v>
      </c>
      <c r="B57" s="319"/>
      <c r="C57" s="318"/>
      <c r="D57" s="307" t="s">
        <v>425</v>
      </c>
      <c r="E57" s="293"/>
      <c r="F57" s="294"/>
    </row>
    <row r="58" spans="1:8" x14ac:dyDescent="0.2">
      <c r="A58" s="280" t="s">
        <v>342</v>
      </c>
      <c r="B58" s="319"/>
      <c r="C58" s="318"/>
      <c r="D58" s="308" t="s">
        <v>426</v>
      </c>
      <c r="E58" s="293"/>
      <c r="F58" s="294"/>
    </row>
    <row r="59" spans="1:8" x14ac:dyDescent="0.2">
      <c r="A59" s="280"/>
      <c r="B59" s="319"/>
      <c r="C59" s="318"/>
      <c r="D59" s="308"/>
      <c r="E59" s="293"/>
      <c r="F59" s="294"/>
    </row>
    <row r="60" spans="1:8" x14ac:dyDescent="0.2">
      <c r="A60" s="295" t="s">
        <v>283</v>
      </c>
      <c r="B60" s="277"/>
      <c r="C60" s="278"/>
      <c r="D60" s="307"/>
      <c r="E60" s="293"/>
      <c r="F60" s="294"/>
      <c r="G60" s="165"/>
    </row>
    <row r="61" spans="1:8" x14ac:dyDescent="0.2">
      <c r="A61" s="280" t="s">
        <v>255</v>
      </c>
      <c r="B61" s="281"/>
      <c r="C61" s="282"/>
      <c r="D61" s="307" t="s">
        <v>427</v>
      </c>
      <c r="E61" s="283" t="s">
        <v>268</v>
      </c>
      <c r="F61" s="144"/>
      <c r="G61" s="165"/>
    </row>
    <row r="62" spans="1:8" x14ac:dyDescent="0.2">
      <c r="A62" s="280" t="s">
        <v>373</v>
      </c>
      <c r="B62" s="281"/>
      <c r="C62" s="282"/>
      <c r="D62" s="307" t="s">
        <v>428</v>
      </c>
      <c r="E62" s="286" t="s">
        <v>374</v>
      </c>
      <c r="F62" s="287"/>
    </row>
    <row r="63" spans="1:8" x14ac:dyDescent="0.2">
      <c r="A63" s="280" t="s">
        <v>196</v>
      </c>
      <c r="B63" s="281"/>
      <c r="C63" s="282"/>
      <c r="D63" s="307" t="s">
        <v>429</v>
      </c>
      <c r="E63" s="283" t="s">
        <v>245</v>
      </c>
      <c r="F63" s="144"/>
    </row>
    <row r="64" spans="1:8" x14ac:dyDescent="0.2">
      <c r="A64" s="280"/>
      <c r="B64" s="281"/>
      <c r="C64" s="282"/>
      <c r="D64" s="307"/>
      <c r="E64" s="283"/>
      <c r="F64" s="144"/>
    </row>
    <row r="65" spans="1:6" x14ac:dyDescent="0.2">
      <c r="A65" s="291" t="s">
        <v>292</v>
      </c>
      <c r="B65" s="277"/>
      <c r="C65" s="278"/>
      <c r="D65" s="307"/>
      <c r="E65" s="283"/>
      <c r="F65" s="144"/>
    </row>
    <row r="66" spans="1:6" x14ac:dyDescent="0.2">
      <c r="A66" s="280" t="s">
        <v>190</v>
      </c>
      <c r="B66" s="277"/>
      <c r="C66" s="278"/>
      <c r="D66" s="307"/>
      <c r="E66" s="283"/>
      <c r="F66" s="144"/>
    </row>
    <row r="67" spans="1:6" x14ac:dyDescent="0.2">
      <c r="A67" s="280" t="s">
        <v>199</v>
      </c>
      <c r="B67" s="277"/>
      <c r="C67" s="278"/>
      <c r="D67" s="309" t="s">
        <v>432</v>
      </c>
      <c r="E67" s="283" t="s">
        <v>431</v>
      </c>
      <c r="F67" s="302" t="s">
        <v>430</v>
      </c>
    </row>
    <row r="68" spans="1:6" x14ac:dyDescent="0.2">
      <c r="A68" s="280"/>
      <c r="B68" s="277"/>
      <c r="C68" s="278"/>
      <c r="D68" s="307"/>
      <c r="E68" s="283"/>
      <c r="F68" s="144"/>
    </row>
    <row r="69" spans="1:6" x14ac:dyDescent="0.2">
      <c r="A69" s="291" t="s">
        <v>284</v>
      </c>
      <c r="B69" s="277"/>
      <c r="C69" s="278"/>
      <c r="D69" s="307"/>
      <c r="E69" s="283"/>
      <c r="F69" s="280"/>
    </row>
    <row r="70" spans="1:6" x14ac:dyDescent="0.2">
      <c r="A70" s="280" t="s">
        <v>240</v>
      </c>
      <c r="B70" s="281"/>
      <c r="C70" s="282"/>
      <c r="D70" s="308" t="s">
        <v>363</v>
      </c>
      <c r="E70" s="286" t="s">
        <v>247</v>
      </c>
      <c r="F70" s="287"/>
    </row>
    <row r="71" spans="1:6" x14ac:dyDescent="0.2">
      <c r="A71" s="280" t="s">
        <v>230</v>
      </c>
      <c r="B71" s="281"/>
      <c r="C71" s="282"/>
      <c r="D71" s="307" t="s">
        <v>330</v>
      </c>
      <c r="E71" s="286" t="s">
        <v>246</v>
      </c>
      <c r="F71" s="287"/>
    </row>
    <row r="72" spans="1:6" x14ac:dyDescent="0.2">
      <c r="A72" s="280" t="s">
        <v>276</v>
      </c>
      <c r="B72" s="281"/>
      <c r="C72" s="282"/>
      <c r="D72" s="307" t="s">
        <v>434</v>
      </c>
      <c r="E72" s="286" t="s">
        <v>433</v>
      </c>
      <c r="F72" s="287"/>
    </row>
    <row r="73" spans="1:6" x14ac:dyDescent="0.2">
      <c r="A73" s="280" t="s">
        <v>258</v>
      </c>
      <c r="B73" s="281"/>
      <c r="C73" s="282"/>
      <c r="D73" s="307" t="s">
        <v>321</v>
      </c>
      <c r="E73" s="286"/>
      <c r="F73" s="287"/>
    </row>
    <row r="74" spans="1:6" x14ac:dyDescent="0.2">
      <c r="A74" s="280" t="s">
        <v>297</v>
      </c>
      <c r="B74" s="281"/>
      <c r="C74" s="282"/>
      <c r="D74" s="307"/>
      <c r="E74" s="286" t="s">
        <v>270</v>
      </c>
      <c r="F74" s="287"/>
    </row>
    <row r="75" spans="1:6" x14ac:dyDescent="0.2">
      <c r="A75" s="280"/>
      <c r="B75" s="281"/>
      <c r="C75" s="282"/>
      <c r="D75" s="307"/>
      <c r="E75" s="286"/>
      <c r="F75" s="287"/>
    </row>
    <row r="76" spans="1:6" x14ac:dyDescent="0.2">
      <c r="A76" s="291" t="s">
        <v>281</v>
      </c>
      <c r="B76" s="277"/>
      <c r="C76" s="278"/>
      <c r="D76" s="307"/>
      <c r="E76" s="286"/>
      <c r="F76" s="287"/>
    </row>
    <row r="77" spans="1:6" x14ac:dyDescent="0.2">
      <c r="A77" s="280" t="s">
        <v>252</v>
      </c>
      <c r="B77" s="281"/>
      <c r="C77" s="282"/>
      <c r="D77" s="307" t="s">
        <v>324</v>
      </c>
      <c r="E77" s="283" t="s">
        <v>266</v>
      </c>
      <c r="F77" s="296" t="s">
        <v>503</v>
      </c>
    </row>
    <row r="78" spans="1:6" x14ac:dyDescent="0.2">
      <c r="A78" s="280" t="s">
        <v>333</v>
      </c>
      <c r="B78" s="281"/>
      <c r="C78" s="282"/>
      <c r="D78" s="307" t="s">
        <v>335</v>
      </c>
      <c r="E78" s="292" t="s">
        <v>334</v>
      </c>
      <c r="F78" s="314" t="s">
        <v>436</v>
      </c>
    </row>
    <row r="79" spans="1:6" x14ac:dyDescent="0.2">
      <c r="A79" s="280" t="s">
        <v>384</v>
      </c>
      <c r="B79" s="281"/>
      <c r="C79" s="282"/>
      <c r="D79" s="307"/>
      <c r="E79" s="292"/>
      <c r="F79" s="314" t="s">
        <v>435</v>
      </c>
    </row>
    <row r="80" spans="1:6" x14ac:dyDescent="0.2">
      <c r="A80" s="280" t="s">
        <v>386</v>
      </c>
      <c r="B80" s="281"/>
      <c r="C80" s="282"/>
      <c r="D80" s="307" t="s">
        <v>387</v>
      </c>
      <c r="E80" s="292" t="s">
        <v>388</v>
      </c>
      <c r="F80" s="296" t="s">
        <v>389</v>
      </c>
    </row>
    <row r="81" spans="1:7" ht="31.5" x14ac:dyDescent="0.2">
      <c r="A81" s="280" t="s">
        <v>440</v>
      </c>
      <c r="B81" s="281"/>
      <c r="C81" s="282"/>
      <c r="D81" s="309" t="s">
        <v>442</v>
      </c>
      <c r="E81" s="283" t="s">
        <v>443</v>
      </c>
      <c r="F81" s="296" t="s">
        <v>441</v>
      </c>
    </row>
    <row r="82" spans="1:7" ht="31.5" x14ac:dyDescent="0.2">
      <c r="A82" s="280" t="s">
        <v>448</v>
      </c>
      <c r="B82" s="281"/>
      <c r="C82" s="282"/>
      <c r="D82" s="309" t="s">
        <v>447</v>
      </c>
      <c r="E82" s="283" t="s">
        <v>449</v>
      </c>
      <c r="F82" s="296" t="s">
        <v>450</v>
      </c>
    </row>
    <row r="83" spans="1:7" x14ac:dyDescent="0.2">
      <c r="A83" s="280" t="s">
        <v>446</v>
      </c>
      <c r="B83" s="281"/>
      <c r="C83" s="282"/>
      <c r="D83" s="309" t="s">
        <v>444</v>
      </c>
      <c r="E83" s="283" t="s">
        <v>445</v>
      </c>
      <c r="F83" s="296"/>
    </row>
    <row r="84" spans="1:7" x14ac:dyDescent="0.2">
      <c r="A84" s="289" t="s">
        <v>285</v>
      </c>
      <c r="B84" s="281"/>
      <c r="C84" s="282"/>
      <c r="D84" s="307"/>
      <c r="E84" s="283"/>
      <c r="F84" s="280"/>
    </row>
    <row r="85" spans="1:7" x14ac:dyDescent="0.2">
      <c r="A85" s="280" t="s">
        <v>286</v>
      </c>
      <c r="B85" s="281"/>
      <c r="C85" s="282"/>
      <c r="D85" s="307" t="s">
        <v>331</v>
      </c>
      <c r="E85" s="283"/>
      <c r="F85" s="280"/>
      <c r="G85" s="165"/>
    </row>
    <row r="86" spans="1:7" x14ac:dyDescent="0.2">
      <c r="A86" s="280"/>
      <c r="B86" s="281"/>
      <c r="C86" s="282"/>
      <c r="D86" s="307"/>
      <c r="E86" s="283"/>
      <c r="F86" s="280"/>
      <c r="G86" s="165"/>
    </row>
    <row r="87" spans="1:7" x14ac:dyDescent="0.2">
      <c r="A87" s="289" t="s">
        <v>288</v>
      </c>
      <c r="B87" s="297"/>
      <c r="C87" s="298"/>
      <c r="D87" s="307"/>
      <c r="E87" s="283"/>
      <c r="F87" s="280"/>
    </row>
    <row r="88" spans="1:7" x14ac:dyDescent="0.2">
      <c r="A88" s="280" t="s">
        <v>228</v>
      </c>
      <c r="B88" s="281"/>
      <c r="C88" s="282"/>
      <c r="D88" s="307" t="s">
        <v>356</v>
      </c>
      <c r="E88" s="299"/>
      <c r="F88" s="289"/>
    </row>
    <row r="89" spans="1:7" x14ac:dyDescent="0.2">
      <c r="A89" s="280" t="s">
        <v>289</v>
      </c>
      <c r="B89" s="281"/>
      <c r="C89" s="282"/>
      <c r="D89" s="312"/>
      <c r="E89" s="299"/>
      <c r="F89" s="289"/>
    </row>
    <row r="90" spans="1:7" x14ac:dyDescent="0.2">
      <c r="A90" s="280" t="s">
        <v>290</v>
      </c>
      <c r="B90" s="281"/>
      <c r="C90" s="282"/>
      <c r="D90" s="312"/>
      <c r="E90" s="299"/>
      <c r="F90" s="289"/>
    </row>
    <row r="91" spans="1:7" x14ac:dyDescent="0.2">
      <c r="A91" s="280"/>
      <c r="B91" s="281"/>
      <c r="C91" s="282"/>
      <c r="D91" s="312"/>
      <c r="E91" s="299"/>
      <c r="F91" s="289"/>
    </row>
    <row r="92" spans="1:7" x14ac:dyDescent="0.2">
      <c r="A92" s="289" t="s">
        <v>159</v>
      </c>
      <c r="B92" s="281"/>
      <c r="C92" s="282"/>
      <c r="D92" s="312"/>
      <c r="E92" s="299"/>
      <c r="F92" s="289"/>
    </row>
    <row r="93" spans="1:7" x14ac:dyDescent="0.2">
      <c r="A93" s="280" t="s">
        <v>190</v>
      </c>
      <c r="B93" s="281"/>
      <c r="C93" s="282"/>
      <c r="D93" s="307" t="s">
        <v>356</v>
      </c>
      <c r="E93" s="299"/>
      <c r="F93" s="289"/>
    </row>
    <row r="94" spans="1:7" x14ac:dyDescent="0.2">
      <c r="A94" s="280" t="s">
        <v>228</v>
      </c>
      <c r="B94" s="281"/>
      <c r="C94" s="282"/>
      <c r="D94" s="307" t="s">
        <v>356</v>
      </c>
      <c r="E94" s="299"/>
      <c r="F94" s="289"/>
    </row>
    <row r="95" spans="1:7" x14ac:dyDescent="0.2">
      <c r="A95" s="280" t="s">
        <v>289</v>
      </c>
      <c r="B95" s="281"/>
      <c r="C95" s="282"/>
      <c r="D95" s="312"/>
      <c r="E95" s="299"/>
      <c r="F95" s="289"/>
    </row>
    <row r="96" spans="1:7" x14ac:dyDescent="0.2">
      <c r="A96" s="280" t="s">
        <v>290</v>
      </c>
      <c r="B96" s="281"/>
      <c r="C96" s="282"/>
      <c r="D96" s="312"/>
      <c r="E96" s="299"/>
      <c r="F96" s="289"/>
    </row>
    <row r="97" spans="1:6" x14ac:dyDescent="0.2">
      <c r="A97" s="280" t="s">
        <v>437</v>
      </c>
      <c r="B97" s="281"/>
      <c r="C97" s="282"/>
      <c r="D97" s="312" t="s">
        <v>438</v>
      </c>
      <c r="E97" s="299" t="s">
        <v>439</v>
      </c>
      <c r="F97" s="289"/>
    </row>
    <row r="98" spans="1:6" x14ac:dyDescent="0.2">
      <c r="A98" s="280"/>
      <c r="B98" s="281"/>
      <c r="C98" s="282"/>
      <c r="D98" s="312"/>
      <c r="E98" s="299"/>
      <c r="F98" s="289"/>
    </row>
    <row r="99" spans="1:6" x14ac:dyDescent="0.2">
      <c r="A99" s="295" t="s">
        <v>278</v>
      </c>
      <c r="B99" s="277"/>
      <c r="C99" s="278"/>
      <c r="D99" s="307"/>
      <c r="E99" s="283"/>
      <c r="F99" s="144"/>
    </row>
    <row r="100" spans="1:6" x14ac:dyDescent="0.2">
      <c r="A100" s="280" t="s">
        <v>232</v>
      </c>
      <c r="B100" s="281"/>
      <c r="C100" s="282"/>
      <c r="D100" s="307" t="s">
        <v>360</v>
      </c>
      <c r="E100" s="283"/>
      <c r="F100" s="144"/>
    </row>
    <row r="101" spans="1:6" x14ac:dyDescent="0.2">
      <c r="A101" s="280" t="s">
        <v>225</v>
      </c>
      <c r="B101" s="277"/>
      <c r="C101" s="278"/>
      <c r="D101" s="307" t="s">
        <v>336</v>
      </c>
      <c r="E101" s="283" t="s">
        <v>337</v>
      </c>
      <c r="F101" s="280"/>
    </row>
    <row r="102" spans="1:6" x14ac:dyDescent="0.2">
      <c r="A102" s="280" t="s">
        <v>206</v>
      </c>
      <c r="B102" s="281"/>
      <c r="C102" s="282"/>
      <c r="D102" s="307" t="s">
        <v>371</v>
      </c>
      <c r="E102" s="283" t="s">
        <v>372</v>
      </c>
      <c r="F102" s="144"/>
    </row>
    <row r="103" spans="1:6" x14ac:dyDescent="0.2">
      <c r="A103" s="279"/>
      <c r="B103" s="277"/>
      <c r="C103" s="278"/>
      <c r="D103" s="307"/>
      <c r="E103" s="283"/>
      <c r="F103" s="280"/>
    </row>
    <row r="104" spans="1:6" x14ac:dyDescent="0.2">
      <c r="A104" s="300" t="s">
        <v>291</v>
      </c>
      <c r="B104" s="277"/>
      <c r="C104" s="278"/>
      <c r="D104" s="307"/>
      <c r="E104" s="283"/>
      <c r="F104" s="144"/>
    </row>
    <row r="105" spans="1:6" x14ac:dyDescent="0.2">
      <c r="A105" s="290" t="s">
        <v>352</v>
      </c>
      <c r="B105" s="277"/>
      <c r="C105" s="278"/>
      <c r="D105" s="307" t="s">
        <v>356</v>
      </c>
      <c r="E105" s="283"/>
      <c r="F105" s="144"/>
    </row>
    <row r="106" spans="1:6" x14ac:dyDescent="0.2">
      <c r="A106" s="280" t="s">
        <v>205</v>
      </c>
      <c r="B106" s="277"/>
      <c r="C106" s="278"/>
      <c r="D106" s="307" t="s">
        <v>410</v>
      </c>
      <c r="E106" s="283" t="s">
        <v>411</v>
      </c>
      <c r="F106" s="144"/>
    </row>
    <row r="107" spans="1:6" x14ac:dyDescent="0.2">
      <c r="A107" s="280" t="s">
        <v>250</v>
      </c>
      <c r="B107" s="277"/>
      <c r="C107" s="278"/>
      <c r="D107" s="307" t="s">
        <v>318</v>
      </c>
      <c r="E107" s="283"/>
      <c r="F107" s="144"/>
    </row>
    <row r="108" spans="1:6" x14ac:dyDescent="0.2">
      <c r="A108" s="280" t="s">
        <v>239</v>
      </c>
      <c r="B108" s="277"/>
      <c r="C108" s="278"/>
      <c r="D108" s="307" t="s">
        <v>366</v>
      </c>
      <c r="E108" s="283"/>
      <c r="F108" s="144"/>
    </row>
    <row r="109" spans="1:6" x14ac:dyDescent="0.2">
      <c r="A109" s="280" t="s">
        <v>199</v>
      </c>
      <c r="B109" s="277"/>
      <c r="C109" s="278"/>
      <c r="D109" s="307" t="s">
        <v>364</v>
      </c>
      <c r="E109" s="283" t="s">
        <v>365</v>
      </c>
      <c r="F109" s="144"/>
    </row>
    <row r="110" spans="1:6" x14ac:dyDescent="0.2">
      <c r="A110" s="280" t="s">
        <v>198</v>
      </c>
      <c r="B110" s="277"/>
      <c r="C110" s="278"/>
      <c r="D110" s="307"/>
      <c r="E110" s="283"/>
      <c r="F110" s="144"/>
    </row>
    <row r="111" spans="1:6" x14ac:dyDescent="0.2">
      <c r="A111" s="280" t="s">
        <v>209</v>
      </c>
      <c r="B111" s="277"/>
      <c r="C111" s="278"/>
      <c r="D111" s="307" t="s">
        <v>315</v>
      </c>
      <c r="E111" s="283"/>
      <c r="F111" s="144"/>
    </row>
    <row r="112" spans="1:6" x14ac:dyDescent="0.2">
      <c r="A112" s="280" t="s">
        <v>210</v>
      </c>
      <c r="B112" s="277"/>
      <c r="C112" s="278"/>
      <c r="D112" s="307"/>
      <c r="E112" s="283"/>
      <c r="F112" s="144"/>
    </row>
    <row r="113" spans="1:6" x14ac:dyDescent="0.2">
      <c r="A113" s="280" t="s">
        <v>211</v>
      </c>
      <c r="B113" s="277"/>
      <c r="C113" s="278"/>
      <c r="D113" s="307" t="s">
        <v>317</v>
      </c>
      <c r="E113" s="283" t="s">
        <v>314</v>
      </c>
      <c r="F113" s="144"/>
    </row>
    <row r="114" spans="1:6" x14ac:dyDescent="0.2">
      <c r="A114" s="280" t="s">
        <v>260</v>
      </c>
      <c r="B114" s="277"/>
      <c r="C114" s="278"/>
      <c r="D114" s="307" t="s">
        <v>325</v>
      </c>
      <c r="E114" s="283"/>
      <c r="F114" s="144"/>
    </row>
    <row r="115" spans="1:6" x14ac:dyDescent="0.2">
      <c r="A115" s="280" t="s">
        <v>233</v>
      </c>
      <c r="B115" s="277"/>
      <c r="C115" s="278"/>
      <c r="D115" s="307" t="s">
        <v>361</v>
      </c>
      <c r="E115" s="283"/>
      <c r="F115" s="144"/>
    </row>
    <row r="116" spans="1:6" x14ac:dyDescent="0.2">
      <c r="A116" s="280" t="s">
        <v>226</v>
      </c>
      <c r="B116" s="281"/>
      <c r="C116" s="282"/>
      <c r="D116" s="307"/>
      <c r="E116" s="283"/>
      <c r="F116" s="144"/>
    </row>
    <row r="117" spans="1:6" x14ac:dyDescent="0.2">
      <c r="A117" s="280" t="s">
        <v>242</v>
      </c>
      <c r="B117" s="281"/>
      <c r="C117" s="282"/>
      <c r="D117" s="307" t="s">
        <v>362</v>
      </c>
      <c r="E117" s="283" t="s">
        <v>244</v>
      </c>
      <c r="F117" s="280"/>
    </row>
    <row r="118" spans="1:6" x14ac:dyDescent="0.2">
      <c r="A118" s="280" t="s">
        <v>195</v>
      </c>
      <c r="B118" s="281"/>
      <c r="C118" s="282"/>
      <c r="D118" s="307"/>
      <c r="E118" s="283"/>
      <c r="F118" s="280"/>
    </row>
    <row r="119" spans="1:6" x14ac:dyDescent="0.2">
      <c r="A119" s="280" t="s">
        <v>241</v>
      </c>
      <c r="B119" s="281"/>
      <c r="C119" s="282"/>
      <c r="D119" s="307"/>
      <c r="E119" s="283"/>
      <c r="F119" s="280"/>
    </row>
    <row r="120" spans="1:6" x14ac:dyDescent="0.2">
      <c r="A120" s="144" t="s">
        <v>338</v>
      </c>
      <c r="B120" s="319"/>
      <c r="C120" s="318"/>
      <c r="D120" s="307" t="s">
        <v>339</v>
      </c>
      <c r="E120" s="292" t="s">
        <v>354</v>
      </c>
      <c r="F120" s="144"/>
    </row>
    <row r="121" spans="1:6" x14ac:dyDescent="0.2">
      <c r="A121" s="280" t="s">
        <v>304</v>
      </c>
      <c r="B121" s="281"/>
      <c r="C121" s="282"/>
      <c r="D121" s="307"/>
      <c r="E121" s="283"/>
      <c r="F121" s="280"/>
    </row>
    <row r="122" spans="1:6" x14ac:dyDescent="0.2">
      <c r="A122" s="280" t="s">
        <v>231</v>
      </c>
      <c r="B122" s="281"/>
      <c r="C122" s="282"/>
      <c r="D122" s="307" t="s">
        <v>357</v>
      </c>
      <c r="E122" s="283" t="s">
        <v>358</v>
      </c>
      <c r="F122" s="280"/>
    </row>
    <row r="123" spans="1:6" x14ac:dyDescent="0.2">
      <c r="A123" s="280" t="s">
        <v>208</v>
      </c>
      <c r="B123" s="319"/>
      <c r="C123" s="318"/>
      <c r="D123" s="307" t="s">
        <v>359</v>
      </c>
      <c r="E123" s="292" t="s">
        <v>508</v>
      </c>
      <c r="F123" s="287"/>
    </row>
    <row r="124" spans="1:6" x14ac:dyDescent="0.2">
      <c r="A124" s="280" t="s">
        <v>311</v>
      </c>
      <c r="B124" s="319"/>
      <c r="C124" s="318"/>
      <c r="D124" s="307" t="s">
        <v>332</v>
      </c>
      <c r="E124" s="292" t="s">
        <v>353</v>
      </c>
      <c r="F124" s="287"/>
    </row>
    <row r="125" spans="1:6" x14ac:dyDescent="0.2">
      <c r="A125" s="280" t="s">
        <v>350</v>
      </c>
      <c r="B125" s="319"/>
      <c r="C125" s="318"/>
      <c r="D125" s="307" t="s">
        <v>351</v>
      </c>
      <c r="E125" s="292" t="s">
        <v>243</v>
      </c>
      <c r="F125" s="287"/>
    </row>
    <row r="126" spans="1:6" x14ac:dyDescent="0.2">
      <c r="A126" s="280" t="s">
        <v>206</v>
      </c>
      <c r="B126" s="281"/>
      <c r="C126" s="282"/>
      <c r="D126" s="307" t="s">
        <v>371</v>
      </c>
      <c r="E126" s="283" t="s">
        <v>372</v>
      </c>
      <c r="F126" s="287"/>
    </row>
    <row r="127" spans="1:6" x14ac:dyDescent="0.2">
      <c r="A127" s="280" t="s">
        <v>476</v>
      </c>
      <c r="B127" s="281"/>
      <c r="C127" s="282"/>
      <c r="D127" s="307" t="s">
        <v>477</v>
      </c>
      <c r="E127" s="283" t="s">
        <v>478</v>
      </c>
      <c r="F127" s="287"/>
    </row>
    <row r="128" spans="1:6" x14ac:dyDescent="0.2">
      <c r="A128" s="295" t="s">
        <v>279</v>
      </c>
      <c r="B128" s="281"/>
      <c r="C128" s="282"/>
      <c r="D128" s="307"/>
      <c r="E128" s="286"/>
      <c r="F128" s="280"/>
    </row>
    <row r="129" spans="1:7" x14ac:dyDescent="0.2">
      <c r="A129" s="280" t="s">
        <v>236</v>
      </c>
      <c r="B129" s="281"/>
      <c r="C129" s="301"/>
      <c r="D129" s="307" t="s">
        <v>408</v>
      </c>
      <c r="E129" s="283" t="s">
        <v>405</v>
      </c>
      <c r="F129" s="302" t="s">
        <v>404</v>
      </c>
    </row>
    <row r="130" spans="1:7" x14ac:dyDescent="0.2">
      <c r="A130" s="288" t="s">
        <v>298</v>
      </c>
      <c r="B130" s="277"/>
      <c r="C130" s="278"/>
      <c r="D130" s="307" t="s">
        <v>299</v>
      </c>
      <c r="E130" s="283" t="s">
        <v>300</v>
      </c>
      <c r="F130" s="304" t="s">
        <v>409</v>
      </c>
    </row>
    <row r="131" spans="1:7" x14ac:dyDescent="0.25">
      <c r="A131" s="288" t="s">
        <v>398</v>
      </c>
      <c r="B131" s="319"/>
      <c r="C131" s="318"/>
      <c r="D131" s="306" t="s">
        <v>399</v>
      </c>
      <c r="E131" s="144" t="s">
        <v>400</v>
      </c>
      <c r="F131" s="302" t="s">
        <v>401</v>
      </c>
    </row>
    <row r="132" spans="1:7" x14ac:dyDescent="0.25">
      <c r="A132" s="288" t="s">
        <v>403</v>
      </c>
      <c r="B132" s="319"/>
      <c r="C132" s="318"/>
      <c r="D132" s="306"/>
      <c r="E132" s="144"/>
      <c r="F132" s="302" t="s">
        <v>402</v>
      </c>
    </row>
    <row r="133" spans="1:7" x14ac:dyDescent="0.25">
      <c r="A133" s="288" t="s">
        <v>468</v>
      </c>
      <c r="B133" s="319"/>
      <c r="C133" s="318"/>
      <c r="D133" s="316" t="s">
        <v>471</v>
      </c>
      <c r="E133" s="279" t="s">
        <v>470</v>
      </c>
      <c r="F133" s="314" t="s">
        <v>469</v>
      </c>
    </row>
    <row r="134" spans="1:7" x14ac:dyDescent="0.25">
      <c r="A134" s="288" t="s">
        <v>472</v>
      </c>
      <c r="B134" s="319"/>
      <c r="C134" s="318"/>
      <c r="D134" s="316"/>
      <c r="E134" s="279"/>
      <c r="F134" s="314" t="s">
        <v>473</v>
      </c>
      <c r="G134" t="s">
        <v>502</v>
      </c>
    </row>
    <row r="135" spans="1:7" x14ac:dyDescent="0.25">
      <c r="A135" s="288" t="s">
        <v>474</v>
      </c>
      <c r="B135" s="319"/>
      <c r="C135" s="318"/>
      <c r="D135" s="316"/>
      <c r="E135" s="279"/>
      <c r="F135" s="314" t="s">
        <v>475</v>
      </c>
    </row>
    <row r="136" spans="1:7" x14ac:dyDescent="0.25">
      <c r="A136" s="144" t="s">
        <v>464</v>
      </c>
      <c r="B136" s="319"/>
      <c r="C136" s="318"/>
      <c r="D136" s="306" t="s">
        <v>465</v>
      </c>
      <c r="E136" s="144" t="s">
        <v>467</v>
      </c>
      <c r="F136" s="302" t="s">
        <v>466</v>
      </c>
    </row>
    <row r="137" spans="1:7" ht="18" x14ac:dyDescent="0.25">
      <c r="A137" s="274" t="s">
        <v>189</v>
      </c>
      <c r="B137" s="274" t="s">
        <v>216</v>
      </c>
      <c r="C137" s="274" t="s">
        <v>217</v>
      </c>
      <c r="D137" s="305" t="s">
        <v>355</v>
      </c>
      <c r="E137" s="274" t="s">
        <v>301</v>
      </c>
      <c r="F137" s="275" t="s">
        <v>406</v>
      </c>
    </row>
    <row r="138" spans="1:7" x14ac:dyDescent="0.25">
      <c r="A138" s="291" t="s">
        <v>275</v>
      </c>
      <c r="B138" s="277"/>
      <c r="C138" s="278"/>
      <c r="D138" s="306"/>
      <c r="E138" s="279"/>
      <c r="F138" s="279"/>
    </row>
    <row r="139" spans="1:7" x14ac:dyDescent="0.25">
      <c r="A139" s="280" t="s">
        <v>203</v>
      </c>
      <c r="B139" s="281"/>
      <c r="C139" s="282"/>
      <c r="D139" s="306"/>
      <c r="E139" s="279"/>
      <c r="F139" s="279"/>
    </row>
    <row r="140" spans="1:7" x14ac:dyDescent="0.25">
      <c r="A140" s="280" t="s">
        <v>235</v>
      </c>
      <c r="B140" s="281"/>
      <c r="C140" s="282"/>
      <c r="D140" s="313"/>
      <c r="E140" s="280"/>
      <c r="F140" s="279"/>
    </row>
    <row r="141" spans="1:7" x14ac:dyDescent="0.25">
      <c r="A141" s="280" t="s">
        <v>193</v>
      </c>
      <c r="B141" s="281"/>
      <c r="C141" s="282"/>
      <c r="D141" s="313"/>
      <c r="E141" s="280"/>
      <c r="F141" s="279"/>
    </row>
    <row r="142" spans="1:7" x14ac:dyDescent="0.25">
      <c r="A142" s="280" t="s">
        <v>201</v>
      </c>
      <c r="B142" s="281"/>
      <c r="C142" s="282"/>
      <c r="D142" s="313" t="s">
        <v>213</v>
      </c>
      <c r="E142" s="280"/>
      <c r="F142" s="279"/>
    </row>
    <row r="143" spans="1:7" x14ac:dyDescent="0.25">
      <c r="A143" s="280" t="s">
        <v>207</v>
      </c>
      <c r="B143" s="281"/>
      <c r="C143" s="282"/>
      <c r="D143" s="313"/>
      <c r="E143" s="283" t="s">
        <v>212</v>
      </c>
      <c r="F143" s="279"/>
    </row>
    <row r="144" spans="1:7" x14ac:dyDescent="0.25">
      <c r="A144" s="280" t="s">
        <v>214</v>
      </c>
      <c r="B144" s="281"/>
      <c r="C144" s="282"/>
      <c r="D144" s="313"/>
      <c r="E144" s="280"/>
      <c r="F144" s="279"/>
    </row>
    <row r="145" spans="1:6" x14ac:dyDescent="0.2">
      <c r="A145" s="280" t="s">
        <v>202</v>
      </c>
      <c r="B145" s="281"/>
      <c r="C145" s="282"/>
      <c r="D145" s="307"/>
      <c r="E145" s="280"/>
      <c r="F145" s="279"/>
    </row>
    <row r="146" spans="1:6" x14ac:dyDescent="0.25">
      <c r="A146" s="279"/>
      <c r="B146" s="277"/>
      <c r="C146" s="278"/>
      <c r="D146" s="306"/>
      <c r="E146" s="279"/>
      <c r="F146" s="279"/>
    </row>
    <row r="147" spans="1:6" x14ac:dyDescent="0.25">
      <c r="A147" s="291" t="s">
        <v>277</v>
      </c>
      <c r="B147" s="277"/>
      <c r="C147" s="278"/>
      <c r="D147" s="313"/>
      <c r="E147" s="280"/>
      <c r="F147" s="279"/>
    </row>
    <row r="148" spans="1:6" x14ac:dyDescent="0.25">
      <c r="A148" s="280" t="s">
        <v>221</v>
      </c>
      <c r="B148" s="281"/>
      <c r="C148" s="282"/>
      <c r="D148" s="306"/>
      <c r="E148" s="279"/>
      <c r="F148" s="279"/>
    </row>
    <row r="149" spans="1:6" x14ac:dyDescent="0.25">
      <c r="A149" s="280" t="s">
        <v>200</v>
      </c>
      <c r="B149" s="281"/>
      <c r="C149" s="282"/>
      <c r="D149" s="313"/>
      <c r="E149" s="279"/>
      <c r="F149" s="279"/>
    </row>
    <row r="150" spans="1:6" x14ac:dyDescent="0.25">
      <c r="A150" s="280" t="s">
        <v>218</v>
      </c>
      <c r="B150" s="281"/>
      <c r="C150" s="282"/>
      <c r="D150" s="306"/>
      <c r="E150" s="279"/>
      <c r="F150" s="303" t="s">
        <v>229</v>
      </c>
    </row>
    <row r="151" spans="1:6" x14ac:dyDescent="0.25">
      <c r="A151" s="280" t="s">
        <v>223</v>
      </c>
      <c r="B151" s="281"/>
      <c r="C151" s="282"/>
      <c r="D151" s="306"/>
      <c r="E151" s="279"/>
      <c r="F151" s="303" t="s">
        <v>229</v>
      </c>
    </row>
    <row r="152" spans="1:6" x14ac:dyDescent="0.25">
      <c r="A152" s="280" t="s">
        <v>219</v>
      </c>
      <c r="B152" s="281"/>
      <c r="C152" s="282"/>
      <c r="D152" s="306"/>
      <c r="E152" s="279"/>
      <c r="F152" s="303" t="s">
        <v>229</v>
      </c>
    </row>
    <row r="153" spans="1:6" x14ac:dyDescent="0.25">
      <c r="A153" s="280" t="s">
        <v>224</v>
      </c>
      <c r="B153" s="281"/>
      <c r="C153" s="282"/>
      <c r="D153" s="313"/>
      <c r="E153" s="279"/>
      <c r="F153" s="279"/>
    </row>
    <row r="154" spans="1:6" x14ac:dyDescent="0.25">
      <c r="A154" s="280" t="s">
        <v>222</v>
      </c>
      <c r="B154" s="281"/>
      <c r="C154" s="282"/>
      <c r="D154" s="313"/>
      <c r="E154" s="279"/>
      <c r="F154" s="279"/>
    </row>
    <row r="155" spans="1:6" x14ac:dyDescent="0.25">
      <c r="A155" s="280" t="s">
        <v>294</v>
      </c>
      <c r="B155" s="277"/>
      <c r="C155" s="278"/>
      <c r="D155" s="306"/>
      <c r="E155" s="279"/>
      <c r="F155" s="279"/>
    </row>
  </sheetData>
  <hyperlinks>
    <hyperlink ref="F152" r:id="rId1"/>
    <hyperlink ref="F150" r:id="rId2"/>
    <hyperlink ref="F151" r:id="rId3"/>
    <hyperlink ref="F80" r:id="rId4"/>
    <hyperlink ref="F131" r:id="rId5"/>
    <hyperlink ref="F132" r:id="rId6"/>
    <hyperlink ref="F129" r:id="rId7"/>
    <hyperlink ref="F14" r:id="rId8"/>
    <hyperlink ref="F130" r:id="rId9"/>
    <hyperlink ref="F17" r:id="rId10"/>
    <hyperlink ref="F21" r:id="rId11"/>
    <hyperlink ref="F67" r:id="rId12"/>
    <hyperlink ref="F79" r:id="rId13"/>
    <hyperlink ref="F77" r:id="rId14"/>
    <hyperlink ref="F78" r:id="rId15"/>
    <hyperlink ref="F81" r:id="rId16"/>
    <hyperlink ref="F82" r:id="rId17"/>
    <hyperlink ref="F12" r:id="rId18"/>
    <hyperlink ref="F10" r:id="rId19"/>
    <hyperlink ref="F11" r:id="rId20"/>
    <hyperlink ref="F15" r:id="rId21"/>
    <hyperlink ref="F16" r:id="rId22"/>
    <hyperlink ref="F24" r:id="rId23"/>
    <hyperlink ref="F33" r:id="rId24"/>
    <hyperlink ref="F136" r:id="rId25"/>
    <hyperlink ref="F133" r:id="rId26" display="mailto:info@planetaid.org"/>
    <hyperlink ref="F134" r:id="rId27"/>
    <hyperlink ref="F135" r:id="rId28" display="mailto:info@gogreendrop.com"/>
    <hyperlink ref="F8" r:id="rId29"/>
    <hyperlink ref="F9" r:id="rId30"/>
  </hyperlinks>
  <pageMargins left="0.7" right="0.7" top="0.75" bottom="0.75" header="0.3" footer="0.3"/>
  <pageSetup orientation="portrait" r:id="rId3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workbookViewId="0">
      <selection activeCell="D12" sqref="D12"/>
    </sheetView>
  </sheetViews>
  <sheetFormatPr defaultRowHeight="12.75" x14ac:dyDescent="0.2"/>
  <cols>
    <col min="1" max="1" width="14" customWidth="1"/>
    <col min="2" max="2" width="16.85546875" customWidth="1"/>
    <col min="3" max="3" width="15" customWidth="1"/>
    <col min="4" max="4" width="21.140625" customWidth="1"/>
    <col min="5" max="5" width="13.140625" customWidth="1"/>
    <col min="6" max="6" width="24.7109375" customWidth="1"/>
    <col min="7" max="7" width="17.5703125" customWidth="1"/>
    <col min="8" max="8" width="22.5703125" customWidth="1"/>
    <col min="9" max="9" width="17.42578125" customWidth="1"/>
    <col min="10" max="10" width="21.42578125" customWidth="1"/>
  </cols>
  <sheetData>
    <row r="1" spans="1:11" ht="18" x14ac:dyDescent="0.25">
      <c r="A1" s="320" t="s">
        <v>181</v>
      </c>
      <c r="B1" s="321"/>
      <c r="C1" s="321"/>
      <c r="D1" s="321"/>
      <c r="E1" s="321"/>
      <c r="F1" s="321"/>
      <c r="G1" s="321"/>
      <c r="H1" s="321"/>
      <c r="I1" s="321"/>
      <c r="J1" s="321"/>
      <c r="K1" s="322"/>
    </row>
    <row r="2" spans="1:11" x14ac:dyDescent="0.2">
      <c r="A2" s="323" t="s">
        <v>170</v>
      </c>
      <c r="B2" s="324"/>
      <c r="C2" s="324"/>
      <c r="D2" s="324"/>
      <c r="E2" s="324"/>
      <c r="F2" s="324"/>
      <c r="G2" s="324"/>
      <c r="H2" s="30"/>
      <c r="I2" s="30"/>
      <c r="J2" s="30"/>
      <c r="K2" s="141"/>
    </row>
    <row r="3" spans="1:11" x14ac:dyDescent="0.2">
      <c r="A3" s="325" t="s">
        <v>182</v>
      </c>
      <c r="B3" s="326"/>
      <c r="C3" s="326"/>
      <c r="D3" s="326"/>
      <c r="E3" s="326"/>
      <c r="F3" s="326"/>
      <c r="G3" s="326"/>
      <c r="H3" s="326"/>
      <c r="I3" s="326"/>
      <c r="J3" s="326"/>
      <c r="K3" s="327"/>
    </row>
    <row r="5" spans="1:11" x14ac:dyDescent="0.2">
      <c r="A5" s="142" t="s">
        <v>183</v>
      </c>
    </row>
    <row r="7" spans="1:11" ht="15.75" x14ac:dyDescent="0.25">
      <c r="A7" s="143" t="s">
        <v>172</v>
      </c>
      <c r="B7" s="143" t="s">
        <v>0</v>
      </c>
      <c r="C7" s="143" t="s">
        <v>173</v>
      </c>
      <c r="D7" s="143" t="s">
        <v>174</v>
      </c>
      <c r="E7" s="143" t="s">
        <v>175</v>
      </c>
      <c r="F7" s="143" t="s">
        <v>176</v>
      </c>
      <c r="G7" s="143" t="s">
        <v>177</v>
      </c>
      <c r="H7" s="143" t="s">
        <v>178</v>
      </c>
      <c r="I7" s="143" t="s">
        <v>179</v>
      </c>
      <c r="J7" s="143" t="s">
        <v>180</v>
      </c>
    </row>
    <row r="8" spans="1:11" ht="15" x14ac:dyDescent="0.2">
      <c r="A8" s="138"/>
      <c r="B8" s="138"/>
      <c r="C8" s="138"/>
      <c r="D8" s="138"/>
      <c r="E8" s="138"/>
      <c r="F8" s="138"/>
      <c r="G8" s="138"/>
      <c r="H8" s="138"/>
      <c r="I8" s="138"/>
      <c r="J8" s="138"/>
    </row>
    <row r="9" spans="1:11" ht="15" x14ac:dyDescent="0.2">
      <c r="A9" s="138"/>
      <c r="B9" s="138"/>
      <c r="C9" s="138"/>
      <c r="D9" s="138"/>
      <c r="E9" s="138"/>
      <c r="F9" s="138"/>
      <c r="G9" s="138"/>
      <c r="H9" s="138"/>
      <c r="I9" s="138"/>
      <c r="J9" s="138"/>
    </row>
    <row r="10" spans="1:11" ht="15" x14ac:dyDescent="0.2">
      <c r="A10" s="138"/>
      <c r="B10" s="138"/>
      <c r="C10" s="138"/>
      <c r="D10" s="138"/>
      <c r="E10" s="138"/>
      <c r="F10" s="138"/>
      <c r="G10" s="138"/>
      <c r="H10" s="138"/>
      <c r="I10" s="138"/>
      <c r="J10" s="138"/>
    </row>
    <row r="11" spans="1:11" ht="15" x14ac:dyDescent="0.2">
      <c r="A11" s="138"/>
      <c r="B11" s="138"/>
      <c r="C11" s="138"/>
      <c r="D11" s="138"/>
      <c r="E11" s="138"/>
      <c r="F11" s="138"/>
      <c r="G11" s="138"/>
      <c r="H11" s="138"/>
      <c r="I11" s="138"/>
      <c r="J11" s="138"/>
    </row>
    <row r="12" spans="1:11" ht="15" x14ac:dyDescent="0.2">
      <c r="A12" s="138"/>
      <c r="B12" s="138"/>
      <c r="C12" s="138"/>
      <c r="D12" s="138"/>
      <c r="E12" s="138"/>
      <c r="F12" s="138"/>
      <c r="G12" s="138"/>
      <c r="H12" s="138"/>
      <c r="I12" s="138"/>
      <c r="J12" s="138"/>
    </row>
    <row r="13" spans="1:11" ht="15" x14ac:dyDescent="0.2">
      <c r="A13" s="138"/>
      <c r="B13" s="138"/>
      <c r="C13" s="138"/>
      <c r="D13" s="138"/>
      <c r="E13" s="138"/>
      <c r="F13" s="138"/>
      <c r="G13" s="138"/>
      <c r="H13" s="138"/>
      <c r="I13" s="138"/>
      <c r="J13" s="138"/>
    </row>
    <row r="14" spans="1:11" ht="15" x14ac:dyDescent="0.2">
      <c r="A14" s="138"/>
      <c r="B14" s="138"/>
      <c r="C14" s="138"/>
      <c r="D14" s="138"/>
      <c r="E14" s="138"/>
      <c r="F14" s="138"/>
      <c r="G14" s="138"/>
      <c r="H14" s="138"/>
      <c r="I14" s="138"/>
      <c r="J14" s="138"/>
    </row>
    <row r="15" spans="1:11" ht="15" x14ac:dyDescent="0.2">
      <c r="A15" s="138"/>
      <c r="B15" s="138"/>
      <c r="C15" s="138"/>
      <c r="D15" s="138"/>
      <c r="E15" s="138"/>
      <c r="F15" s="138"/>
      <c r="G15" s="138"/>
      <c r="H15" s="138"/>
      <c r="I15" s="138"/>
      <c r="J15" s="138"/>
    </row>
    <row r="16" spans="1:11" ht="15" x14ac:dyDescent="0.2">
      <c r="A16" s="138"/>
      <c r="B16" s="138"/>
      <c r="C16" s="138"/>
      <c r="D16" s="138"/>
      <c r="E16" s="138"/>
      <c r="F16" s="138"/>
      <c r="G16" s="138"/>
      <c r="H16" s="138"/>
      <c r="I16" s="138"/>
      <c r="J16" s="138"/>
    </row>
    <row r="17" spans="1:10" ht="15" x14ac:dyDescent="0.2">
      <c r="A17" s="138"/>
      <c r="B17" s="138"/>
      <c r="C17" s="138"/>
      <c r="D17" s="138"/>
      <c r="E17" s="138"/>
      <c r="F17" s="138"/>
      <c r="G17" s="138"/>
      <c r="H17" s="138"/>
      <c r="I17" s="138"/>
      <c r="J17" s="138"/>
    </row>
    <row r="18" spans="1:10" ht="15" x14ac:dyDescent="0.2">
      <c r="A18" s="138"/>
      <c r="B18" s="138"/>
      <c r="C18" s="138"/>
      <c r="D18" s="138"/>
      <c r="E18" s="138"/>
      <c r="F18" s="138"/>
      <c r="G18" s="138"/>
      <c r="H18" s="138"/>
      <c r="I18" s="138"/>
      <c r="J18" s="138"/>
    </row>
    <row r="19" spans="1:10" ht="15" x14ac:dyDescent="0.2">
      <c r="A19" s="138"/>
      <c r="B19" s="138"/>
      <c r="C19" s="138"/>
      <c r="D19" s="138"/>
      <c r="E19" s="138"/>
      <c r="F19" s="138"/>
      <c r="G19" s="138"/>
      <c r="H19" s="138"/>
      <c r="I19" s="138"/>
      <c r="J19" s="138"/>
    </row>
    <row r="20" spans="1:10" ht="15" x14ac:dyDescent="0.2">
      <c r="A20" s="138"/>
      <c r="B20" s="138"/>
      <c r="C20" s="138"/>
      <c r="D20" s="138"/>
      <c r="E20" s="138"/>
      <c r="F20" s="138"/>
      <c r="G20" s="138"/>
      <c r="H20" s="138"/>
      <c r="I20" s="138"/>
      <c r="J20" s="138"/>
    </row>
    <row r="21" spans="1:10" ht="15" x14ac:dyDescent="0.2">
      <c r="A21" s="138"/>
      <c r="B21" s="138"/>
      <c r="C21" s="138"/>
      <c r="D21" s="138"/>
      <c r="E21" s="138"/>
      <c r="F21" s="138"/>
      <c r="G21" s="138"/>
      <c r="H21" s="138"/>
      <c r="I21" s="138"/>
      <c r="J21" s="138"/>
    </row>
    <row r="22" spans="1:10" ht="15" x14ac:dyDescent="0.2">
      <c r="A22" s="138"/>
      <c r="B22" s="138"/>
      <c r="C22" s="138"/>
      <c r="D22" s="138"/>
      <c r="E22" s="138"/>
      <c r="F22" s="138"/>
      <c r="G22" s="138"/>
      <c r="H22" s="138"/>
      <c r="I22" s="138"/>
      <c r="J22" s="138"/>
    </row>
    <row r="23" spans="1:10" ht="15" x14ac:dyDescent="0.2">
      <c r="A23" s="138"/>
      <c r="B23" s="138"/>
      <c r="C23" s="138"/>
      <c r="D23" s="138"/>
      <c r="E23" s="138"/>
      <c r="F23" s="138"/>
      <c r="G23" s="138"/>
      <c r="H23" s="138"/>
      <c r="I23" s="138"/>
      <c r="J23" s="138"/>
    </row>
    <row r="24" spans="1:10" ht="15" x14ac:dyDescent="0.2">
      <c r="A24" s="138"/>
      <c r="B24" s="138"/>
      <c r="C24" s="138"/>
      <c r="D24" s="138"/>
      <c r="E24" s="138"/>
      <c r="F24" s="138"/>
      <c r="G24" s="138"/>
      <c r="H24" s="138"/>
      <c r="I24" s="138"/>
      <c r="J24" s="138"/>
    </row>
    <row r="25" spans="1:10" ht="15" x14ac:dyDescent="0.2">
      <c r="A25" s="138"/>
      <c r="B25" s="138"/>
      <c r="C25" s="138"/>
      <c r="D25" s="138"/>
      <c r="E25" s="138"/>
      <c r="F25" s="138"/>
      <c r="G25" s="138"/>
      <c r="H25" s="138"/>
      <c r="I25" s="138"/>
      <c r="J25" s="138"/>
    </row>
    <row r="26" spans="1:10" ht="15" x14ac:dyDescent="0.2">
      <c r="A26" s="138"/>
      <c r="B26" s="138"/>
      <c r="C26" s="138"/>
      <c r="D26" s="138"/>
      <c r="E26" s="138"/>
      <c r="F26" s="138"/>
      <c r="G26" s="138"/>
      <c r="H26" s="138"/>
      <c r="I26" s="138"/>
      <c r="J26" s="138"/>
    </row>
    <row r="27" spans="1:10" ht="15" x14ac:dyDescent="0.2">
      <c r="A27" s="138"/>
      <c r="B27" s="138"/>
      <c r="C27" s="138"/>
      <c r="D27" s="138"/>
      <c r="E27" s="138"/>
      <c r="F27" s="138"/>
      <c r="G27" s="138"/>
      <c r="H27" s="138"/>
      <c r="I27" s="138"/>
      <c r="J27" s="138"/>
    </row>
    <row r="28" spans="1:10" ht="15" x14ac:dyDescent="0.2">
      <c r="A28" s="138"/>
      <c r="B28" s="138"/>
      <c r="C28" s="138"/>
      <c r="D28" s="138"/>
      <c r="E28" s="138"/>
      <c r="F28" s="138"/>
      <c r="G28" s="138"/>
      <c r="H28" s="138"/>
      <c r="I28" s="138"/>
      <c r="J28" s="138"/>
    </row>
    <row r="29" spans="1:10" ht="15" x14ac:dyDescent="0.2">
      <c r="A29" s="138"/>
      <c r="B29" s="138"/>
      <c r="C29" s="138"/>
      <c r="D29" s="138"/>
      <c r="E29" s="138"/>
      <c r="F29" s="138"/>
      <c r="G29" s="138"/>
      <c r="H29" s="138"/>
      <c r="I29" s="138"/>
      <c r="J29" s="138"/>
    </row>
    <row r="30" spans="1:10" ht="15" x14ac:dyDescent="0.2">
      <c r="A30" s="138"/>
      <c r="B30" s="138"/>
      <c r="C30" s="138"/>
      <c r="D30" s="138"/>
      <c r="E30" s="138"/>
      <c r="F30" s="138"/>
      <c r="G30" s="138"/>
      <c r="H30" s="138"/>
      <c r="I30" s="138"/>
      <c r="J30" s="138"/>
    </row>
    <row r="31" spans="1:10" ht="15" x14ac:dyDescent="0.2">
      <c r="A31" s="138"/>
      <c r="B31" s="138"/>
      <c r="C31" s="138"/>
      <c r="D31" s="138"/>
      <c r="E31" s="138"/>
      <c r="F31" s="138"/>
      <c r="G31" s="138"/>
      <c r="H31" s="138"/>
      <c r="I31" s="138"/>
      <c r="J31" s="138"/>
    </row>
    <row r="32" spans="1:10" ht="15" x14ac:dyDescent="0.2">
      <c r="A32" s="138"/>
      <c r="B32" s="138"/>
      <c r="C32" s="138"/>
      <c r="D32" s="138"/>
      <c r="E32" s="138"/>
      <c r="F32" s="138"/>
      <c r="G32" s="138"/>
      <c r="H32" s="138"/>
      <c r="I32" s="138"/>
      <c r="J32" s="138"/>
    </row>
    <row r="33" spans="1:10" ht="15" x14ac:dyDescent="0.2">
      <c r="A33" s="138"/>
      <c r="B33" s="138"/>
      <c r="C33" s="138"/>
      <c r="D33" s="138"/>
      <c r="E33" s="138"/>
      <c r="F33" s="138"/>
      <c r="G33" s="138"/>
      <c r="H33" s="138"/>
      <c r="I33" s="138"/>
      <c r="J33" s="138"/>
    </row>
    <row r="34" spans="1:10" ht="15" x14ac:dyDescent="0.2">
      <c r="A34" s="138"/>
      <c r="B34" s="138"/>
      <c r="C34" s="138"/>
      <c r="D34" s="138"/>
      <c r="E34" s="138"/>
      <c r="F34" s="138"/>
      <c r="G34" s="138"/>
      <c r="H34" s="138"/>
      <c r="I34" s="138"/>
      <c r="J34" s="138"/>
    </row>
    <row r="35" spans="1:10" ht="15" x14ac:dyDescent="0.2">
      <c r="A35" s="138"/>
      <c r="B35" s="138"/>
      <c r="C35" s="138"/>
      <c r="D35" s="138"/>
      <c r="E35" s="138"/>
      <c r="F35" s="138"/>
      <c r="G35" s="138"/>
      <c r="H35" s="138"/>
      <c r="I35" s="138"/>
      <c r="J35" s="138"/>
    </row>
    <row r="36" spans="1:10" ht="15" x14ac:dyDescent="0.2">
      <c r="A36" s="138"/>
      <c r="B36" s="138"/>
      <c r="C36" s="138"/>
      <c r="D36" s="138"/>
      <c r="E36" s="138"/>
      <c r="F36" s="138"/>
      <c r="G36" s="138"/>
      <c r="H36" s="138"/>
      <c r="I36" s="138"/>
      <c r="J36" s="138"/>
    </row>
    <row r="37" spans="1:10" ht="15" x14ac:dyDescent="0.2">
      <c r="A37" s="138"/>
      <c r="B37" s="138"/>
      <c r="C37" s="138"/>
      <c r="D37" s="138"/>
      <c r="E37" s="138"/>
      <c r="F37" s="138"/>
      <c r="G37" s="138"/>
      <c r="H37" s="138"/>
      <c r="I37" s="138"/>
      <c r="J37" s="138"/>
    </row>
    <row r="38" spans="1:10" ht="15" x14ac:dyDescent="0.2">
      <c r="A38" s="138"/>
      <c r="B38" s="138"/>
      <c r="C38" s="138"/>
      <c r="D38" s="138"/>
      <c r="E38" s="138"/>
      <c r="F38" s="138"/>
      <c r="G38" s="138"/>
      <c r="H38" s="138"/>
      <c r="I38" s="138"/>
      <c r="J38" s="138"/>
    </row>
    <row r="39" spans="1:10" ht="15" x14ac:dyDescent="0.2">
      <c r="A39" s="138"/>
      <c r="B39" s="138"/>
      <c r="C39" s="138"/>
      <c r="D39" s="138"/>
      <c r="E39" s="138"/>
      <c r="F39" s="138"/>
      <c r="G39" s="138"/>
      <c r="H39" s="138"/>
      <c r="I39" s="138"/>
      <c r="J39" s="138"/>
    </row>
    <row r="40" spans="1:10" ht="15" x14ac:dyDescent="0.2">
      <c r="A40" s="138"/>
      <c r="B40" s="138"/>
      <c r="C40" s="138"/>
      <c r="D40" s="138"/>
      <c r="E40" s="138"/>
      <c r="F40" s="138"/>
      <c r="G40" s="138"/>
      <c r="H40" s="138"/>
      <c r="I40" s="138"/>
      <c r="J40" s="138"/>
    </row>
    <row r="41" spans="1:10" ht="15" x14ac:dyDescent="0.2">
      <c r="A41" s="138"/>
      <c r="B41" s="138"/>
      <c r="C41" s="138"/>
      <c r="D41" s="138"/>
      <c r="E41" s="138"/>
      <c r="F41" s="138"/>
      <c r="G41" s="138"/>
      <c r="H41" s="138"/>
      <c r="I41" s="138"/>
      <c r="J41" s="138"/>
    </row>
    <row r="42" spans="1:10" ht="15" x14ac:dyDescent="0.2">
      <c r="A42" s="138"/>
      <c r="B42" s="138"/>
      <c r="C42" s="138"/>
      <c r="D42" s="138"/>
      <c r="E42" s="138"/>
      <c r="F42" s="138"/>
      <c r="G42" s="138"/>
      <c r="H42" s="138"/>
      <c r="I42" s="138"/>
      <c r="J42" s="138"/>
    </row>
    <row r="43" spans="1:10" ht="15" x14ac:dyDescent="0.2">
      <c r="A43" s="138"/>
      <c r="B43" s="138"/>
      <c r="C43" s="138"/>
      <c r="D43" s="138"/>
      <c r="E43" s="138"/>
      <c r="F43" s="138"/>
      <c r="G43" s="138"/>
      <c r="H43" s="138"/>
      <c r="I43" s="138"/>
      <c r="J43" s="138"/>
    </row>
    <row r="44" spans="1:10" ht="15" x14ac:dyDescent="0.2">
      <c r="A44" s="138"/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0" ht="15" x14ac:dyDescent="0.2">
      <c r="A45" s="138"/>
      <c r="B45" s="138"/>
      <c r="C45" s="138"/>
      <c r="D45" s="138"/>
      <c r="E45" s="138"/>
      <c r="F45" s="138"/>
      <c r="G45" s="138"/>
      <c r="H45" s="138"/>
      <c r="I45" s="138"/>
      <c r="J45" s="138"/>
    </row>
    <row r="46" spans="1:10" ht="15" x14ac:dyDescent="0.2">
      <c r="A46" s="138"/>
      <c r="B46" s="138"/>
      <c r="C46" s="138"/>
      <c r="D46" s="138"/>
      <c r="E46" s="138"/>
      <c r="F46" s="138"/>
      <c r="G46" s="138"/>
      <c r="H46" s="138"/>
      <c r="I46" s="138"/>
      <c r="J46" s="138"/>
    </row>
    <row r="47" spans="1:10" ht="15" x14ac:dyDescent="0.2">
      <c r="A47" s="138"/>
      <c r="B47" s="138"/>
      <c r="C47" s="138"/>
      <c r="D47" s="138"/>
      <c r="E47" s="138"/>
      <c r="F47" s="138"/>
      <c r="G47" s="138"/>
      <c r="H47" s="138"/>
      <c r="I47" s="138"/>
      <c r="J47" s="138"/>
    </row>
    <row r="48" spans="1:10" ht="15" x14ac:dyDescent="0.2">
      <c r="A48" s="138"/>
      <c r="B48" s="138"/>
      <c r="C48" s="138"/>
      <c r="D48" s="138"/>
      <c r="E48" s="138"/>
      <c r="F48" s="138"/>
      <c r="G48" s="138"/>
      <c r="H48" s="138"/>
      <c r="I48" s="138"/>
      <c r="J48" s="138"/>
    </row>
    <row r="49" spans="1:10" ht="15" x14ac:dyDescent="0.2">
      <c r="A49" s="138"/>
      <c r="B49" s="138"/>
      <c r="C49" s="138"/>
      <c r="D49" s="138"/>
      <c r="E49" s="138"/>
      <c r="F49" s="138"/>
      <c r="G49" s="138"/>
      <c r="H49" s="138"/>
      <c r="I49" s="138"/>
      <c r="J49" s="138"/>
    </row>
    <row r="50" spans="1:10" ht="15" x14ac:dyDescent="0.2">
      <c r="A50" s="138"/>
      <c r="B50" s="138"/>
      <c r="C50" s="138"/>
      <c r="D50" s="138"/>
      <c r="E50" s="138"/>
      <c r="F50" s="138"/>
      <c r="G50" s="138"/>
      <c r="H50" s="138"/>
      <c r="I50" s="138"/>
      <c r="J50" s="138"/>
    </row>
    <row r="51" spans="1:10" ht="15" x14ac:dyDescent="0.2">
      <c r="A51" s="138"/>
      <c r="B51" s="138"/>
      <c r="C51" s="138"/>
      <c r="D51" s="138"/>
      <c r="E51" s="138"/>
      <c r="F51" s="138"/>
      <c r="G51" s="138"/>
      <c r="H51" s="138"/>
      <c r="I51" s="138"/>
      <c r="J51" s="138"/>
    </row>
    <row r="52" spans="1:10" ht="15" x14ac:dyDescent="0.2">
      <c r="A52" s="138"/>
      <c r="B52" s="138"/>
      <c r="C52" s="138"/>
      <c r="D52" s="138"/>
      <c r="E52" s="138"/>
      <c r="F52" s="138"/>
      <c r="G52" s="138"/>
      <c r="H52" s="138"/>
      <c r="I52" s="138"/>
      <c r="J52" s="138"/>
    </row>
  </sheetData>
  <mergeCells count="3">
    <mergeCell ref="A1:K1"/>
    <mergeCell ref="A2:G2"/>
    <mergeCell ref="A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zoomScaleNormal="100" workbookViewId="0">
      <selection activeCell="F27" sqref="F27"/>
    </sheetView>
  </sheetViews>
  <sheetFormatPr defaultRowHeight="12.75" x14ac:dyDescent="0.2"/>
  <cols>
    <col min="1" max="1" width="18" bestFit="1" customWidth="1"/>
    <col min="3" max="3" width="6.42578125" customWidth="1"/>
    <col min="4" max="4" width="6.85546875" customWidth="1"/>
    <col min="5" max="5" width="19.7109375" customWidth="1"/>
    <col min="6" max="6" width="9.140625" customWidth="1"/>
    <col min="7" max="7" width="18" bestFit="1" customWidth="1"/>
  </cols>
  <sheetData>
    <row r="1" spans="1:9" ht="15.75" x14ac:dyDescent="0.25">
      <c r="A1" s="336" t="s">
        <v>84</v>
      </c>
      <c r="B1" s="337"/>
      <c r="C1" s="337"/>
      <c r="D1" s="337"/>
      <c r="E1" s="337"/>
      <c r="F1" s="337"/>
      <c r="G1" s="337"/>
      <c r="H1" s="338"/>
    </row>
    <row r="2" spans="1:9" ht="15.75" customHeight="1" x14ac:dyDescent="0.2">
      <c r="A2" s="341" t="s">
        <v>87</v>
      </c>
      <c r="B2" s="342"/>
      <c r="C2" s="342"/>
      <c r="D2" s="342"/>
      <c r="E2" s="30"/>
      <c r="F2" s="30"/>
      <c r="G2" s="30"/>
      <c r="H2" s="18"/>
    </row>
    <row r="3" spans="1:9" ht="24.75" customHeight="1" x14ac:dyDescent="0.2">
      <c r="A3" s="330"/>
      <c r="B3" s="331"/>
      <c r="C3" s="331"/>
      <c r="D3" s="331"/>
      <c r="E3" s="331"/>
      <c r="F3" s="331"/>
      <c r="G3" s="331"/>
      <c r="H3" s="332"/>
    </row>
    <row r="4" spans="1:9" ht="24.75" customHeight="1" x14ac:dyDescent="0.2">
      <c r="A4" s="330" t="s">
        <v>83</v>
      </c>
      <c r="B4" s="331"/>
      <c r="C4" s="331"/>
      <c r="D4" s="331"/>
      <c r="E4" s="331"/>
      <c r="F4" s="331"/>
      <c r="G4" s="331"/>
      <c r="H4" s="332"/>
    </row>
    <row r="5" spans="1:9" ht="12" customHeight="1" thickBot="1" x14ac:dyDescent="0.25">
      <c r="A5" s="333" t="s">
        <v>81</v>
      </c>
      <c r="B5" s="334"/>
      <c r="C5" s="334"/>
      <c r="D5" s="334"/>
      <c r="E5" s="334"/>
      <c r="F5" s="334"/>
      <c r="G5" s="334"/>
      <c r="H5" s="335"/>
      <c r="I5" s="30"/>
    </row>
    <row r="6" spans="1:9" ht="12" customHeight="1" x14ac:dyDescent="0.2">
      <c r="A6" s="58"/>
      <c r="B6" s="59"/>
      <c r="C6" s="59"/>
      <c r="D6" s="105"/>
      <c r="E6" s="105"/>
      <c r="F6" s="105"/>
      <c r="G6" s="105"/>
      <c r="H6" s="105"/>
      <c r="I6" s="30"/>
    </row>
    <row r="7" spans="1:9" ht="15.75" x14ac:dyDescent="0.25">
      <c r="A7" s="339" t="s">
        <v>506</v>
      </c>
      <c r="B7" s="340"/>
      <c r="C7" s="103"/>
      <c r="E7" s="340" t="s">
        <v>507</v>
      </c>
      <c r="F7" s="340"/>
      <c r="I7" s="30"/>
    </row>
    <row r="8" spans="1:9" ht="15.75" x14ac:dyDescent="0.25">
      <c r="A8" s="86"/>
      <c r="B8" s="103"/>
      <c r="C8" s="103"/>
      <c r="E8" s="137"/>
      <c r="F8" s="137"/>
      <c r="I8" s="30"/>
    </row>
    <row r="9" spans="1:9" ht="21" thickBot="1" x14ac:dyDescent="0.35">
      <c r="A9" s="65" t="s">
        <v>65</v>
      </c>
      <c r="B9" s="30"/>
      <c r="C9" s="30"/>
      <c r="E9" s="30"/>
      <c r="F9" s="30"/>
    </row>
    <row r="10" spans="1:9" ht="13.5" thickBot="1" x14ac:dyDescent="0.25">
      <c r="A10" s="27" t="s">
        <v>65</v>
      </c>
      <c r="B10" s="26"/>
      <c r="C10" s="30"/>
      <c r="E10" s="27" t="s">
        <v>65</v>
      </c>
      <c r="F10" s="26"/>
    </row>
    <row r="11" spans="1:9" ht="13.5" thickBot="1" x14ac:dyDescent="0.25">
      <c r="A11" s="22"/>
      <c r="B11" s="18"/>
      <c r="C11" s="30"/>
      <c r="E11" s="22"/>
      <c r="F11" s="18"/>
    </row>
    <row r="12" spans="1:9" x14ac:dyDescent="0.2">
      <c r="A12" s="31" t="s">
        <v>71</v>
      </c>
      <c r="B12" s="32">
        <f>B10*0.65</f>
        <v>0</v>
      </c>
      <c r="C12" s="30"/>
      <c r="E12" s="62" t="s">
        <v>71</v>
      </c>
      <c r="F12" s="63">
        <f>F10*0.8</f>
        <v>0</v>
      </c>
    </row>
    <row r="13" spans="1:9" ht="13.5" thickBot="1" x14ac:dyDescent="0.25">
      <c r="A13" s="31" t="s">
        <v>64</v>
      </c>
      <c r="B13" s="33">
        <f>B10*0.2</f>
        <v>0</v>
      </c>
      <c r="C13" s="30"/>
      <c r="E13" s="60" t="s">
        <v>64</v>
      </c>
      <c r="F13" s="64">
        <f>F10*0.2</f>
        <v>0</v>
      </c>
    </row>
    <row r="14" spans="1:9" x14ac:dyDescent="0.2">
      <c r="A14" s="155" t="s">
        <v>186</v>
      </c>
      <c r="B14" s="156">
        <f>B10*0.15</f>
        <v>0</v>
      </c>
      <c r="C14" s="30"/>
      <c r="E14" s="155" t="s">
        <v>186</v>
      </c>
      <c r="F14" s="156">
        <f>F10*0.15</f>
        <v>0</v>
      </c>
    </row>
    <row r="15" spans="1:9" ht="13.5" thickBot="1" x14ac:dyDescent="0.25">
      <c r="A15" s="23"/>
      <c r="B15" s="18"/>
      <c r="C15" s="30"/>
      <c r="E15" s="23"/>
      <c r="F15" s="18"/>
    </row>
    <row r="16" spans="1:9" x14ac:dyDescent="0.2">
      <c r="A16" s="16" t="s">
        <v>72</v>
      </c>
      <c r="B16" s="17"/>
      <c r="C16" s="30"/>
      <c r="E16" s="16" t="s">
        <v>72</v>
      </c>
      <c r="F16" s="17"/>
    </row>
    <row r="17" spans="1:10" x14ac:dyDescent="0.2">
      <c r="A17" s="20" t="s">
        <v>40</v>
      </c>
      <c r="B17" s="18">
        <f>B10*0.21</f>
        <v>0</v>
      </c>
      <c r="C17" s="30"/>
      <c r="E17" s="23" t="s">
        <v>40</v>
      </c>
      <c r="F17" s="18">
        <f>F10*0.21</f>
        <v>0</v>
      </c>
    </row>
    <row r="18" spans="1:10" x14ac:dyDescent="0.2">
      <c r="A18" s="20" t="s">
        <v>73</v>
      </c>
      <c r="B18" s="18">
        <f>B10*0.16</f>
        <v>0</v>
      </c>
      <c r="C18" s="30"/>
      <c r="E18" s="23" t="s">
        <v>73</v>
      </c>
      <c r="F18" s="18">
        <f>F10*0.16</f>
        <v>0</v>
      </c>
    </row>
    <row r="19" spans="1:10" x14ac:dyDescent="0.2">
      <c r="A19" s="20" t="s">
        <v>74</v>
      </c>
      <c r="B19" s="18">
        <f>B10*0.09</f>
        <v>0</v>
      </c>
      <c r="C19" s="30"/>
      <c r="E19" s="23" t="s">
        <v>74</v>
      </c>
      <c r="F19" s="18">
        <f>F10*0.09</f>
        <v>0</v>
      </c>
    </row>
    <row r="20" spans="1:10" ht="13.5" thickBot="1" x14ac:dyDescent="0.25">
      <c r="A20" s="21" t="s">
        <v>77</v>
      </c>
      <c r="B20" s="19">
        <f>B10*0.18</f>
        <v>0</v>
      </c>
      <c r="C20" s="30"/>
      <c r="E20" s="25" t="s">
        <v>77</v>
      </c>
      <c r="F20" s="19">
        <f>F10*0.18</f>
        <v>0</v>
      </c>
    </row>
    <row r="21" spans="1:10" ht="13.5" thickBot="1" x14ac:dyDescent="0.25">
      <c r="A21" s="23"/>
      <c r="B21" s="24">
        <f>SUM(B17:B20)</f>
        <v>0</v>
      </c>
      <c r="C21" s="30"/>
      <c r="E21" s="23"/>
      <c r="F21" s="24">
        <f>SUM(F17:F20)</f>
        <v>0</v>
      </c>
    </row>
    <row r="22" spans="1:10" x14ac:dyDescent="0.2">
      <c r="A22" s="16" t="s">
        <v>69</v>
      </c>
      <c r="B22" s="17"/>
      <c r="C22" s="30"/>
      <c r="E22" s="16" t="s">
        <v>69</v>
      </c>
      <c r="F22" s="17"/>
      <c r="J22" s="28"/>
    </row>
    <row r="23" spans="1:10" x14ac:dyDescent="0.2">
      <c r="A23" s="20" t="s">
        <v>67</v>
      </c>
      <c r="B23" s="18">
        <f>B10*0.07</f>
        <v>0</v>
      </c>
      <c r="C23" s="30"/>
      <c r="E23" s="23" t="s">
        <v>67</v>
      </c>
      <c r="F23" s="18">
        <f>F10*0.07</f>
        <v>0</v>
      </c>
    </row>
    <row r="24" spans="1:10" x14ac:dyDescent="0.2">
      <c r="A24" s="20" t="s">
        <v>75</v>
      </c>
      <c r="B24" s="18">
        <f>B10*0.03</f>
        <v>0</v>
      </c>
      <c r="C24" s="30"/>
      <c r="E24" s="23" t="s">
        <v>75</v>
      </c>
      <c r="F24" s="18">
        <f>F10*0.03</f>
        <v>0</v>
      </c>
    </row>
    <row r="25" spans="1:10" x14ac:dyDescent="0.2">
      <c r="A25" s="20" t="s">
        <v>76</v>
      </c>
      <c r="B25" s="18">
        <f>B10*0.03</f>
        <v>0</v>
      </c>
      <c r="C25" s="30"/>
      <c r="E25" s="23" t="s">
        <v>76</v>
      </c>
      <c r="F25" s="18">
        <f>F10*0.03</f>
        <v>0</v>
      </c>
    </row>
    <row r="26" spans="1:10" ht="13.5" thickBot="1" x14ac:dyDescent="0.25">
      <c r="A26" s="21" t="s">
        <v>68</v>
      </c>
      <c r="B26" s="19">
        <f>B10*0.08</f>
        <v>0</v>
      </c>
      <c r="C26" s="30"/>
      <c r="E26" s="25" t="s">
        <v>68</v>
      </c>
      <c r="F26" s="19">
        <f>F10*0.08</f>
        <v>0</v>
      </c>
    </row>
    <row r="27" spans="1:10" ht="13.5" thickBot="1" x14ac:dyDescent="0.25">
      <c r="A27" s="25"/>
      <c r="B27" s="56">
        <f>SUM(B23:B26)</f>
        <v>0</v>
      </c>
      <c r="C27" s="44" t="str">
        <f>[2]A!$BN$12</f>
        <v xml:space="preserve"> </v>
      </c>
      <c r="E27" s="25"/>
      <c r="F27" s="56">
        <f>SUM(F23:F26)</f>
        <v>0</v>
      </c>
    </row>
    <row r="28" spans="1:10" s="28" customFormat="1" x14ac:dyDescent="0.2">
      <c r="A28" s="20"/>
      <c r="B28" s="46"/>
      <c r="C28" s="46"/>
      <c r="D28"/>
      <c r="E28" s="46"/>
      <c r="F28" s="46"/>
      <c r="G28"/>
      <c r="H28"/>
    </row>
    <row r="29" spans="1:10" x14ac:dyDescent="0.2">
      <c r="A29" s="23"/>
      <c r="B29" s="46"/>
      <c r="C29" s="46"/>
      <c r="E29" s="46"/>
      <c r="F29" s="46"/>
    </row>
    <row r="30" spans="1:10" ht="21" thickBot="1" x14ac:dyDescent="0.35">
      <c r="A30" s="68" t="s">
        <v>80</v>
      </c>
      <c r="B30" s="30"/>
      <c r="C30" s="30"/>
      <c r="E30" s="30"/>
      <c r="F30" s="30"/>
    </row>
    <row r="31" spans="1:10" x14ac:dyDescent="0.2">
      <c r="A31" s="16" t="s">
        <v>70</v>
      </c>
      <c r="B31" s="17"/>
      <c r="C31" s="29"/>
      <c r="E31" s="16" t="s">
        <v>70</v>
      </c>
      <c r="F31" s="17"/>
    </row>
    <row r="32" spans="1:10" x14ac:dyDescent="0.2">
      <c r="A32" s="34" t="s">
        <v>40</v>
      </c>
      <c r="B32" s="35"/>
      <c r="C32" s="30"/>
      <c r="E32" s="34" t="s">
        <v>40</v>
      </c>
      <c r="F32" s="139"/>
    </row>
    <row r="33" spans="1:6" x14ac:dyDescent="0.2">
      <c r="A33" s="34" t="s">
        <v>73</v>
      </c>
      <c r="B33" s="35"/>
      <c r="C33" s="30"/>
      <c r="E33" s="34" t="s">
        <v>73</v>
      </c>
      <c r="F33" s="35"/>
    </row>
    <row r="34" spans="1:6" x14ac:dyDescent="0.2">
      <c r="A34" s="34" t="s">
        <v>78</v>
      </c>
      <c r="B34" s="35"/>
      <c r="C34" s="30"/>
      <c r="E34" s="34" t="s">
        <v>78</v>
      </c>
      <c r="F34" s="139"/>
    </row>
    <row r="35" spans="1:6" x14ac:dyDescent="0.2">
      <c r="A35" s="34" t="s">
        <v>77</v>
      </c>
      <c r="B35" s="35"/>
      <c r="C35" s="30"/>
      <c r="E35" s="34" t="s">
        <v>77</v>
      </c>
      <c r="F35" s="35"/>
    </row>
    <row r="36" spans="1:6" x14ac:dyDescent="0.2">
      <c r="A36" s="34" t="s">
        <v>67</v>
      </c>
      <c r="B36" s="35"/>
      <c r="C36" s="30"/>
      <c r="E36" s="34" t="s">
        <v>67</v>
      </c>
      <c r="F36" s="35"/>
    </row>
    <row r="37" spans="1:6" x14ac:dyDescent="0.2">
      <c r="A37" s="34" t="s">
        <v>75</v>
      </c>
      <c r="B37" s="35"/>
      <c r="C37" s="30"/>
      <c r="E37" s="34" t="s">
        <v>75</v>
      </c>
      <c r="F37" s="35"/>
    </row>
    <row r="38" spans="1:6" x14ac:dyDescent="0.2">
      <c r="A38" s="34" t="s">
        <v>76</v>
      </c>
      <c r="B38" s="35"/>
      <c r="C38" s="30"/>
      <c r="E38" s="34" t="s">
        <v>76</v>
      </c>
      <c r="F38" s="139"/>
    </row>
    <row r="39" spans="1:6" ht="13.5" thickBot="1" x14ac:dyDescent="0.25">
      <c r="A39" s="66" t="s">
        <v>68</v>
      </c>
      <c r="B39" s="61"/>
      <c r="C39" s="44"/>
      <c r="E39" s="66" t="s">
        <v>68</v>
      </c>
      <c r="F39" s="61"/>
    </row>
    <row r="40" spans="1:6" x14ac:dyDescent="0.2">
      <c r="A40" s="23"/>
      <c r="B40" s="30"/>
      <c r="C40" s="30"/>
      <c r="E40" s="30"/>
      <c r="F40" s="30"/>
    </row>
    <row r="42" spans="1:6" ht="21" thickBot="1" x14ac:dyDescent="0.35">
      <c r="A42" s="133" t="s">
        <v>99</v>
      </c>
      <c r="B42" s="46"/>
      <c r="C42" s="46"/>
    </row>
    <row r="43" spans="1:6" ht="16.5" thickBot="1" x14ac:dyDescent="0.3">
      <c r="A43" s="328" t="s">
        <v>100</v>
      </c>
      <c r="B43" s="329"/>
      <c r="C43" s="329"/>
    </row>
    <row r="44" spans="1:6" x14ac:dyDescent="0.2">
      <c r="A44" s="45" t="s">
        <v>101</v>
      </c>
      <c r="B44" s="121"/>
      <c r="C44" s="29"/>
      <c r="E44" s="45" t="s">
        <v>101</v>
      </c>
      <c r="F44" s="121"/>
    </row>
    <row r="45" spans="1:6" x14ac:dyDescent="0.2">
      <c r="A45" s="40" t="s">
        <v>67</v>
      </c>
      <c r="B45" s="158">
        <f>B44*0.7</f>
        <v>0</v>
      </c>
      <c r="C45" s="30"/>
      <c r="E45" s="40" t="s">
        <v>67</v>
      </c>
      <c r="F45" s="158">
        <f>F44*0.7</f>
        <v>0</v>
      </c>
    </row>
    <row r="46" spans="1:6" x14ac:dyDescent="0.2">
      <c r="A46" s="41" t="s">
        <v>75</v>
      </c>
      <c r="B46" s="158">
        <f>B44*0.08</f>
        <v>0</v>
      </c>
      <c r="C46" s="30"/>
      <c r="E46" s="41" t="s">
        <v>75</v>
      </c>
      <c r="F46" s="158">
        <f>F44*0.08</f>
        <v>0</v>
      </c>
    </row>
    <row r="47" spans="1:6" x14ac:dyDescent="0.2">
      <c r="A47" s="42" t="s">
        <v>76</v>
      </c>
      <c r="B47" s="159">
        <f>B44*0.08</f>
        <v>0</v>
      </c>
      <c r="C47" s="46"/>
      <c r="E47" s="42" t="s">
        <v>76</v>
      </c>
      <c r="F47" s="159">
        <f>F44*0.08</f>
        <v>0</v>
      </c>
    </row>
    <row r="48" spans="1:6" x14ac:dyDescent="0.2">
      <c r="A48" s="160" t="s">
        <v>68</v>
      </c>
      <c r="B48" s="161">
        <f>B44*0.1</f>
        <v>0</v>
      </c>
      <c r="C48" s="46"/>
      <c r="E48" s="160" t="s">
        <v>68</v>
      </c>
      <c r="F48" s="161">
        <f>F44*0.1</f>
        <v>0</v>
      </c>
    </row>
    <row r="49" spans="1:6" x14ac:dyDescent="0.2">
      <c r="A49" s="155" t="s">
        <v>186</v>
      </c>
      <c r="B49" s="156">
        <f>B44*0.04</f>
        <v>0</v>
      </c>
      <c r="C49" s="46"/>
      <c r="E49" s="155" t="s">
        <v>186</v>
      </c>
      <c r="F49" s="156">
        <f>F44*0.04</f>
        <v>0</v>
      </c>
    </row>
    <row r="50" spans="1:6" ht="13.5" thickBot="1" x14ac:dyDescent="0.25">
      <c r="A50" s="155"/>
      <c r="B50" s="157"/>
      <c r="C50" s="46"/>
      <c r="D50" s="28"/>
      <c r="E50" s="155"/>
      <c r="F50" s="157"/>
    </row>
    <row r="51" spans="1:6" ht="16.5" thickBot="1" x14ac:dyDescent="0.3">
      <c r="A51" s="122" t="s">
        <v>102</v>
      </c>
      <c r="B51" s="123"/>
      <c r="C51" s="46"/>
      <c r="E51" s="122" t="s">
        <v>102</v>
      </c>
      <c r="F51" s="123"/>
    </row>
    <row r="52" spans="1:6" ht="13.5" thickBot="1" x14ac:dyDescent="0.25">
      <c r="A52" s="125" t="s">
        <v>40</v>
      </c>
      <c r="B52" s="124">
        <f>B51*0.58</f>
        <v>0</v>
      </c>
      <c r="C52" s="46"/>
      <c r="E52" s="125" t="s">
        <v>40</v>
      </c>
      <c r="F52" s="124">
        <f>F51*0.58</f>
        <v>0</v>
      </c>
    </row>
    <row r="53" spans="1:6" ht="13.5" thickBot="1" x14ac:dyDescent="0.25">
      <c r="A53" s="127" t="s">
        <v>73</v>
      </c>
      <c r="B53" s="126">
        <f>B51*0.16</f>
        <v>0</v>
      </c>
      <c r="C53" s="46"/>
      <c r="E53" s="127" t="s">
        <v>73</v>
      </c>
      <c r="F53" s="126">
        <f>F51*0.16</f>
        <v>0</v>
      </c>
    </row>
    <row r="54" spans="1:6" ht="13.5" thickBot="1" x14ac:dyDescent="0.25">
      <c r="A54" s="129" t="s">
        <v>6</v>
      </c>
      <c r="B54" s="128">
        <f>B51*0.08</f>
        <v>0</v>
      </c>
      <c r="C54" s="46"/>
      <c r="E54" s="129" t="s">
        <v>6</v>
      </c>
      <c r="F54" s="128">
        <f>F51*0.08</f>
        <v>0</v>
      </c>
    </row>
    <row r="55" spans="1:6" x14ac:dyDescent="0.2">
      <c r="A55" s="131" t="s">
        <v>103</v>
      </c>
      <c r="B55" s="130">
        <f>B51*0.18</f>
        <v>0</v>
      </c>
      <c r="C55" s="46"/>
      <c r="E55" s="131" t="s">
        <v>103</v>
      </c>
      <c r="F55" s="130">
        <f>F51*0.18</f>
        <v>0</v>
      </c>
    </row>
    <row r="56" spans="1:6" ht="13.5" thickBot="1" x14ac:dyDescent="0.25">
      <c r="A56" s="162" t="s">
        <v>186</v>
      </c>
      <c r="B56" s="163">
        <f>B51*0.08</f>
        <v>0</v>
      </c>
      <c r="C56" s="46"/>
      <c r="E56" s="162" t="s">
        <v>186</v>
      </c>
      <c r="F56" s="163">
        <f>F51*0.08</f>
        <v>0</v>
      </c>
    </row>
    <row r="57" spans="1:6" x14ac:dyDescent="0.2">
      <c r="A57" s="132" t="s">
        <v>104</v>
      </c>
    </row>
    <row r="59" spans="1:6" ht="21" thickBot="1" x14ac:dyDescent="0.35">
      <c r="A59" s="104" t="s">
        <v>82</v>
      </c>
      <c r="B59" s="30"/>
      <c r="C59" s="30"/>
      <c r="E59" s="30"/>
      <c r="F59" s="30"/>
    </row>
    <row r="60" spans="1:6" x14ac:dyDescent="0.2">
      <c r="A60" s="16" t="s">
        <v>66</v>
      </c>
      <c r="B60" s="17"/>
      <c r="C60" s="29"/>
      <c r="E60" s="16" t="s">
        <v>66</v>
      </c>
      <c r="F60" s="17"/>
    </row>
    <row r="61" spans="1:6" x14ac:dyDescent="0.2">
      <c r="A61" s="36" t="s">
        <v>40</v>
      </c>
      <c r="B61" s="47">
        <f>B17+B32+B52</f>
        <v>0</v>
      </c>
      <c r="C61" s="30"/>
      <c r="E61" s="36" t="s">
        <v>40</v>
      </c>
      <c r="F61" s="47">
        <f>F17+F32+F52</f>
        <v>0</v>
      </c>
    </row>
    <row r="62" spans="1:6" x14ac:dyDescent="0.2">
      <c r="A62" s="37" t="s">
        <v>73</v>
      </c>
      <c r="B62" s="48">
        <f>B18+B33+B53</f>
        <v>0</v>
      </c>
      <c r="C62" s="30"/>
      <c r="E62" s="37" t="s">
        <v>73</v>
      </c>
      <c r="F62" s="48">
        <f>F18+F33+F53</f>
        <v>0</v>
      </c>
    </row>
    <row r="63" spans="1:6" x14ac:dyDescent="0.2">
      <c r="A63" s="38" t="s">
        <v>78</v>
      </c>
      <c r="B63" s="49">
        <f>B19+B34+B54</f>
        <v>0</v>
      </c>
      <c r="C63" s="30"/>
      <c r="E63" s="38" t="s">
        <v>78</v>
      </c>
      <c r="F63" s="49">
        <f>F19+F34+F54</f>
        <v>0</v>
      </c>
    </row>
    <row r="64" spans="1:6" x14ac:dyDescent="0.2">
      <c r="A64" s="39" t="s">
        <v>77</v>
      </c>
      <c r="B64" s="50">
        <f>B20+B35+B55</f>
        <v>0</v>
      </c>
      <c r="C64" s="30"/>
      <c r="E64" s="39" t="s">
        <v>77</v>
      </c>
      <c r="F64" s="50">
        <f>F20+F35+F55</f>
        <v>0</v>
      </c>
    </row>
    <row r="65" spans="1:6" x14ac:dyDescent="0.2">
      <c r="A65" s="40" t="s">
        <v>67</v>
      </c>
      <c r="B65" s="51">
        <f>B23+B36+B45</f>
        <v>0</v>
      </c>
      <c r="C65" s="30"/>
      <c r="E65" s="40" t="s">
        <v>67</v>
      </c>
      <c r="F65" s="51">
        <f>F23+F36+F45</f>
        <v>0</v>
      </c>
    </row>
    <row r="66" spans="1:6" x14ac:dyDescent="0.2">
      <c r="A66" s="41" t="s">
        <v>75</v>
      </c>
      <c r="B66" s="52">
        <f>B24+B37+B46</f>
        <v>0</v>
      </c>
      <c r="C66" s="30"/>
      <c r="E66" s="41" t="s">
        <v>75</v>
      </c>
      <c r="F66" s="52">
        <f>F24+F37+F46</f>
        <v>0</v>
      </c>
    </row>
    <row r="67" spans="1:6" x14ac:dyDescent="0.2">
      <c r="A67" s="42" t="s">
        <v>76</v>
      </c>
      <c r="B67" s="53">
        <f>B25+B38+B47</f>
        <v>0</v>
      </c>
      <c r="C67" s="30"/>
      <c r="E67" s="42" t="s">
        <v>76</v>
      </c>
      <c r="F67" s="53">
        <f>F25+F38+F47</f>
        <v>0</v>
      </c>
    </row>
    <row r="68" spans="1:6" ht="13.5" thickBot="1" x14ac:dyDescent="0.25">
      <c r="A68" s="43" t="s">
        <v>68</v>
      </c>
      <c r="B68" s="54">
        <f>B26+B39+B48</f>
        <v>0</v>
      </c>
      <c r="C68" s="44"/>
      <c r="E68" s="43" t="s">
        <v>68</v>
      </c>
      <c r="F68" s="54">
        <f>F26+F39+F48</f>
        <v>0</v>
      </c>
    </row>
  </sheetData>
  <mergeCells count="8">
    <mergeCell ref="A43:C43"/>
    <mergeCell ref="A3:H3"/>
    <mergeCell ref="A4:H4"/>
    <mergeCell ref="A5:H5"/>
    <mergeCell ref="A1:H1"/>
    <mergeCell ref="A7:B7"/>
    <mergeCell ref="A2:D2"/>
    <mergeCell ref="E7:F7"/>
  </mergeCells>
  <phoneticPr fontId="7" type="noConversion"/>
  <printOptions gridLines="1"/>
  <pageMargins left="0.25" right="0.25" top="0.25" bottom="0.25" header="0.5" footer="0.5"/>
  <pageSetup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zoomScaleNormal="100" workbookViewId="0">
      <selection activeCell="G20" sqref="G20"/>
    </sheetView>
  </sheetViews>
  <sheetFormatPr defaultRowHeight="12.75" x14ac:dyDescent="0.2"/>
  <cols>
    <col min="1" max="1" width="18" bestFit="1" customWidth="1"/>
    <col min="2" max="2" width="10.140625" bestFit="1" customWidth="1"/>
    <col min="3" max="3" width="7.140625" customWidth="1"/>
    <col min="4" max="4" width="18" bestFit="1" customWidth="1"/>
    <col min="6" max="6" width="6" customWidth="1"/>
    <col min="7" max="7" width="18" bestFit="1" customWidth="1"/>
  </cols>
  <sheetData>
    <row r="1" spans="1:7" ht="15.75" customHeight="1" x14ac:dyDescent="0.25">
      <c r="A1" s="228" t="s">
        <v>85</v>
      </c>
      <c r="B1" s="229"/>
      <c r="C1" s="229"/>
      <c r="D1" s="229"/>
      <c r="E1" s="229"/>
      <c r="F1" s="229"/>
      <c r="G1" s="229"/>
    </row>
    <row r="2" spans="1:7" ht="12.75" customHeight="1" x14ac:dyDescent="0.2">
      <c r="A2" s="108"/>
      <c r="B2" s="109"/>
      <c r="C2" s="109"/>
      <c r="D2" s="109"/>
      <c r="E2" s="109"/>
      <c r="F2" s="109"/>
      <c r="G2" s="109"/>
    </row>
    <row r="3" spans="1:7" ht="12.75" customHeight="1" x14ac:dyDescent="0.2">
      <c r="A3" s="230" t="s">
        <v>86</v>
      </c>
      <c r="B3" s="231"/>
      <c r="C3" s="231"/>
      <c r="D3" s="231"/>
      <c r="E3" s="231"/>
      <c r="F3" s="231"/>
      <c r="G3" s="231"/>
    </row>
    <row r="4" spans="1:7" ht="23.25" customHeight="1" x14ac:dyDescent="0.2">
      <c r="A4" s="232"/>
      <c r="B4" s="233"/>
      <c r="C4" s="233"/>
      <c r="D4" s="233"/>
      <c r="E4" s="233"/>
      <c r="F4" s="233"/>
      <c r="G4" s="233"/>
    </row>
    <row r="5" spans="1:7" ht="24.75" customHeight="1" x14ac:dyDescent="0.2">
      <c r="A5" s="230" t="s">
        <v>79</v>
      </c>
      <c r="B5" s="233"/>
      <c r="C5" s="233"/>
      <c r="D5" s="233"/>
      <c r="E5" s="233"/>
      <c r="F5" s="233"/>
      <c r="G5" s="233"/>
    </row>
    <row r="6" spans="1:7" ht="14.25" customHeight="1" thickBot="1" x14ac:dyDescent="0.25">
      <c r="A6" s="234" t="s">
        <v>81</v>
      </c>
      <c r="B6" s="235"/>
      <c r="C6" s="235"/>
      <c r="D6" s="235"/>
      <c r="E6" s="235"/>
      <c r="F6" s="235"/>
      <c r="G6" s="235"/>
    </row>
    <row r="7" spans="1:7" ht="14.25" customHeight="1" x14ac:dyDescent="0.2">
      <c r="A7" s="59"/>
      <c r="B7" s="59"/>
      <c r="C7" s="105"/>
      <c r="D7" s="105"/>
      <c r="E7" s="105"/>
      <c r="F7" s="105"/>
      <c r="G7" s="105"/>
    </row>
    <row r="8" spans="1:7" ht="15.75" x14ac:dyDescent="0.25">
      <c r="A8" s="340" t="s">
        <v>506</v>
      </c>
      <c r="B8" s="340"/>
      <c r="C8" s="105"/>
      <c r="D8" s="340" t="s">
        <v>507</v>
      </c>
      <c r="E8" s="340"/>
      <c r="F8" s="105"/>
      <c r="G8" s="105"/>
    </row>
    <row r="9" spans="1:7" ht="13.5" thickBot="1" x14ac:dyDescent="0.25">
      <c r="A9" s="44"/>
      <c r="B9" s="44"/>
      <c r="C9" s="105"/>
      <c r="D9" s="44"/>
      <c r="E9" s="44"/>
      <c r="F9" s="105"/>
      <c r="G9" s="105"/>
    </row>
    <row r="10" spans="1:7" ht="13.5" thickBot="1" x14ac:dyDescent="0.25">
      <c r="A10" s="27" t="s">
        <v>65</v>
      </c>
      <c r="B10" s="26"/>
      <c r="D10" s="27" t="s">
        <v>65</v>
      </c>
      <c r="E10" s="26"/>
      <c r="F10" s="105"/>
      <c r="G10" s="105"/>
    </row>
    <row r="11" spans="1:7" ht="13.5" thickBot="1" x14ac:dyDescent="0.25">
      <c r="A11" s="22"/>
      <c r="B11" s="18"/>
      <c r="D11" s="22"/>
      <c r="E11" s="18"/>
      <c r="F11" s="105"/>
      <c r="G11" s="105"/>
    </row>
    <row r="12" spans="1:7" x14ac:dyDescent="0.2">
      <c r="A12" s="62" t="s">
        <v>71</v>
      </c>
      <c r="B12" s="63">
        <f>B10*0.65</f>
        <v>0</v>
      </c>
      <c r="D12" s="62" t="s">
        <v>71</v>
      </c>
      <c r="E12" s="63">
        <f>E10*0.8</f>
        <v>0</v>
      </c>
      <c r="F12" s="105"/>
      <c r="G12" s="105"/>
    </row>
    <row r="13" spans="1:7" ht="13.5" thickBot="1" x14ac:dyDescent="0.25">
      <c r="A13" s="60" t="s">
        <v>64</v>
      </c>
      <c r="B13" s="64">
        <f>B10*0.2</f>
        <v>0</v>
      </c>
      <c r="D13" s="60" t="s">
        <v>64</v>
      </c>
      <c r="E13" s="64">
        <f>E10*0.2</f>
        <v>0</v>
      </c>
      <c r="F13" s="105"/>
      <c r="G13" s="105"/>
    </row>
    <row r="14" spans="1:7" x14ac:dyDescent="0.2">
      <c r="A14" s="155" t="s">
        <v>186</v>
      </c>
      <c r="B14" s="156">
        <f>B10*0.15</f>
        <v>0</v>
      </c>
      <c r="D14" s="155" t="s">
        <v>186</v>
      </c>
      <c r="E14" s="156">
        <f>E10*0.15</f>
        <v>0</v>
      </c>
      <c r="F14" s="105"/>
      <c r="G14" s="105"/>
    </row>
    <row r="15" spans="1:7" ht="13.5" thickBot="1" x14ac:dyDescent="0.25">
      <c r="A15" s="23"/>
      <c r="B15" s="18"/>
      <c r="D15" s="23"/>
      <c r="E15" s="18"/>
      <c r="F15" s="105"/>
      <c r="G15" s="105"/>
    </row>
    <row r="16" spans="1:7" x14ac:dyDescent="0.2">
      <c r="A16" s="16" t="s">
        <v>72</v>
      </c>
      <c r="B16" s="17"/>
      <c r="D16" s="16" t="s">
        <v>72</v>
      </c>
      <c r="E16" s="17"/>
      <c r="F16" s="105"/>
      <c r="G16" s="105"/>
    </row>
    <row r="17" spans="1:7" x14ac:dyDescent="0.2">
      <c r="A17" s="23" t="s">
        <v>40</v>
      </c>
      <c r="B17" s="18">
        <f>B10*0.21</f>
        <v>0</v>
      </c>
      <c r="D17" s="23" t="s">
        <v>40</v>
      </c>
      <c r="E17" s="18">
        <f>E10*0.21</f>
        <v>0</v>
      </c>
      <c r="F17" s="105"/>
      <c r="G17" s="105"/>
    </row>
    <row r="18" spans="1:7" x14ac:dyDescent="0.2">
      <c r="A18" s="23" t="s">
        <v>73</v>
      </c>
      <c r="B18" s="18">
        <f>B10*0.16</f>
        <v>0</v>
      </c>
      <c r="D18" s="23" t="s">
        <v>73</v>
      </c>
      <c r="E18" s="18">
        <f>E10*0.16</f>
        <v>0</v>
      </c>
      <c r="F18" s="105"/>
      <c r="G18" s="105"/>
    </row>
    <row r="19" spans="1:7" x14ac:dyDescent="0.2">
      <c r="A19" s="23" t="s">
        <v>74</v>
      </c>
      <c r="B19" s="18">
        <f>B10*0.09</f>
        <v>0</v>
      </c>
      <c r="D19" s="23" t="s">
        <v>74</v>
      </c>
      <c r="E19" s="18">
        <f>E10*0.09</f>
        <v>0</v>
      </c>
      <c r="F19" s="105"/>
      <c r="G19" s="105"/>
    </row>
    <row r="20" spans="1:7" ht="13.5" thickBot="1" x14ac:dyDescent="0.25">
      <c r="A20" s="25" t="s">
        <v>77</v>
      </c>
      <c r="B20" s="19">
        <f>B10*0.18</f>
        <v>0</v>
      </c>
      <c r="D20" s="25" t="s">
        <v>77</v>
      </c>
      <c r="E20" s="19">
        <f>E10*0.18</f>
        <v>0</v>
      </c>
      <c r="F20" s="105"/>
      <c r="G20" s="105"/>
    </row>
    <row r="21" spans="1:7" ht="13.5" thickBot="1" x14ac:dyDescent="0.25">
      <c r="A21" s="23"/>
      <c r="B21" s="24">
        <f>SUM(B17:B20)</f>
        <v>0</v>
      </c>
      <c r="D21" s="23"/>
      <c r="E21" s="24">
        <f>SUM(E17:E20)</f>
        <v>0</v>
      </c>
      <c r="F21" s="105"/>
      <c r="G21" s="105"/>
    </row>
    <row r="22" spans="1:7" x14ac:dyDescent="0.2">
      <c r="A22" s="16" t="s">
        <v>69</v>
      </c>
      <c r="B22" s="17"/>
      <c r="D22" s="16" t="s">
        <v>69</v>
      </c>
      <c r="E22" s="17"/>
      <c r="F22" s="105"/>
      <c r="G22" s="105"/>
    </row>
    <row r="23" spans="1:7" x14ac:dyDescent="0.2">
      <c r="A23" s="23" t="s">
        <v>67</v>
      </c>
      <c r="B23" s="18">
        <f>B10*0.07</f>
        <v>0</v>
      </c>
      <c r="D23" s="23" t="s">
        <v>67</v>
      </c>
      <c r="E23" s="18">
        <f>E10*0.07</f>
        <v>0</v>
      </c>
      <c r="F23" s="105"/>
      <c r="G23" s="105"/>
    </row>
    <row r="24" spans="1:7" x14ac:dyDescent="0.2">
      <c r="A24" s="23" t="s">
        <v>75</v>
      </c>
      <c r="B24" s="18">
        <f>B10*0.03</f>
        <v>0</v>
      </c>
      <c r="D24" s="23" t="s">
        <v>75</v>
      </c>
      <c r="E24" s="18">
        <f>E10*0.03</f>
        <v>0</v>
      </c>
      <c r="F24" s="105"/>
      <c r="G24" s="105"/>
    </row>
    <row r="25" spans="1:7" x14ac:dyDescent="0.2">
      <c r="A25" s="23" t="s">
        <v>76</v>
      </c>
      <c r="B25" s="18">
        <f>B10*0.03</f>
        <v>0</v>
      </c>
      <c r="D25" s="23" t="s">
        <v>76</v>
      </c>
      <c r="E25" s="18">
        <f>E10*0.03</f>
        <v>0</v>
      </c>
      <c r="F25" s="105"/>
      <c r="G25" s="105"/>
    </row>
    <row r="26" spans="1:7" ht="13.5" thickBot="1" x14ac:dyDescent="0.25">
      <c r="A26" s="25" t="s">
        <v>68</v>
      </c>
      <c r="B26" s="19">
        <f>B10*0.08</f>
        <v>0</v>
      </c>
      <c r="D26" s="25" t="s">
        <v>68</v>
      </c>
      <c r="E26" s="19">
        <f>E10*0.08</f>
        <v>0</v>
      </c>
      <c r="F26" s="105"/>
      <c r="G26" s="105"/>
    </row>
    <row r="27" spans="1:7" ht="13.5" thickBot="1" x14ac:dyDescent="0.25">
      <c r="A27" s="25"/>
      <c r="B27" s="56">
        <f>SUM(B23:B26)</f>
        <v>0</v>
      </c>
      <c r="D27" s="25"/>
      <c r="E27" s="56">
        <f>SUM(E23:E26)</f>
        <v>0</v>
      </c>
      <c r="F27" s="105"/>
      <c r="G27" s="105"/>
    </row>
    <row r="28" spans="1:7" x14ac:dyDescent="0.2">
      <c r="A28" s="105"/>
      <c r="B28" s="105"/>
      <c r="C28" s="105"/>
      <c r="D28" s="136"/>
      <c r="E28" s="136"/>
      <c r="F28" s="105"/>
      <c r="G28" s="105"/>
    </row>
    <row r="29" spans="1:7" ht="13.5" thickBot="1" x14ac:dyDescent="0.25">
      <c r="A29" s="30"/>
      <c r="B29" s="30"/>
      <c r="C29" s="105"/>
      <c r="D29" s="30"/>
      <c r="E29" s="30"/>
      <c r="F29" s="105"/>
      <c r="G29" s="105"/>
    </row>
    <row r="30" spans="1:7" x14ac:dyDescent="0.2">
      <c r="A30" s="16" t="s">
        <v>70</v>
      </c>
      <c r="B30" s="29"/>
      <c r="C30" s="105"/>
      <c r="D30" s="16" t="s">
        <v>70</v>
      </c>
      <c r="E30" s="29"/>
      <c r="F30" s="105"/>
      <c r="G30" s="105"/>
    </row>
    <row r="31" spans="1:7" x14ac:dyDescent="0.2">
      <c r="A31" s="23" t="s">
        <v>40</v>
      </c>
      <c r="B31" s="110"/>
      <c r="C31" s="105"/>
      <c r="D31" s="23" t="s">
        <v>40</v>
      </c>
      <c r="E31" s="110"/>
      <c r="F31" s="105"/>
      <c r="G31" s="105"/>
    </row>
    <row r="32" spans="1:7" x14ac:dyDescent="0.2">
      <c r="A32" s="23" t="s">
        <v>73</v>
      </c>
      <c r="B32" s="110"/>
      <c r="C32" s="105"/>
      <c r="D32" s="23" t="s">
        <v>73</v>
      </c>
      <c r="E32" s="110"/>
      <c r="F32" s="105"/>
      <c r="G32" s="105"/>
    </row>
    <row r="33" spans="1:7" x14ac:dyDescent="0.2">
      <c r="A33" s="23" t="s">
        <v>78</v>
      </c>
      <c r="B33" s="110"/>
      <c r="C33" s="105"/>
      <c r="D33" s="23" t="s">
        <v>78</v>
      </c>
      <c r="E33" s="140"/>
      <c r="F33" s="105"/>
      <c r="G33" s="105"/>
    </row>
    <row r="34" spans="1:7" x14ac:dyDescent="0.2">
      <c r="A34" s="23" t="s">
        <v>77</v>
      </c>
      <c r="B34" s="110"/>
      <c r="C34" s="105"/>
      <c r="D34" s="23" t="s">
        <v>77</v>
      </c>
      <c r="E34" s="110"/>
      <c r="F34" s="105"/>
      <c r="G34" s="105"/>
    </row>
    <row r="35" spans="1:7" x14ac:dyDescent="0.2">
      <c r="A35" s="23" t="s">
        <v>67</v>
      </c>
      <c r="B35" s="110"/>
      <c r="C35" s="105"/>
      <c r="D35" s="23" t="s">
        <v>67</v>
      </c>
      <c r="E35" s="110"/>
      <c r="F35" s="105"/>
      <c r="G35" s="105"/>
    </row>
    <row r="36" spans="1:7" x14ac:dyDescent="0.2">
      <c r="A36" s="23" t="s">
        <v>75</v>
      </c>
      <c r="B36" s="110"/>
      <c r="C36" s="105"/>
      <c r="D36" s="23" t="s">
        <v>75</v>
      </c>
      <c r="E36" s="110"/>
      <c r="F36" s="105"/>
      <c r="G36" s="105"/>
    </row>
    <row r="37" spans="1:7" x14ac:dyDescent="0.2">
      <c r="A37" s="23" t="s">
        <v>76</v>
      </c>
      <c r="B37" s="110"/>
      <c r="C37" s="105"/>
      <c r="D37" s="23" t="s">
        <v>76</v>
      </c>
      <c r="E37" s="110"/>
      <c r="F37" s="105"/>
      <c r="G37" s="105"/>
    </row>
    <row r="38" spans="1:7" ht="13.5" thickBot="1" x14ac:dyDescent="0.25">
      <c r="A38" s="25" t="s">
        <v>68</v>
      </c>
      <c r="B38" s="111"/>
      <c r="C38" s="105"/>
      <c r="D38" s="25" t="s">
        <v>68</v>
      </c>
      <c r="E38" s="111"/>
      <c r="F38" s="105"/>
      <c r="G38" s="105"/>
    </row>
    <row r="39" spans="1:7" x14ac:dyDescent="0.2">
      <c r="A39" s="46"/>
      <c r="B39" s="46"/>
      <c r="C39" s="105"/>
      <c r="D39" s="46"/>
      <c r="E39" s="46"/>
      <c r="F39" s="105"/>
      <c r="G39" s="105"/>
    </row>
    <row r="40" spans="1:7" x14ac:dyDescent="0.2">
      <c r="C40" s="105"/>
      <c r="D40" s="105"/>
      <c r="E40" s="105"/>
      <c r="F40" s="105"/>
      <c r="G40" s="105"/>
    </row>
    <row r="41" spans="1:7" ht="21" thickBot="1" x14ac:dyDescent="0.35">
      <c r="A41" s="133" t="s">
        <v>99</v>
      </c>
      <c r="B41" s="46"/>
      <c r="C41" s="46"/>
    </row>
    <row r="42" spans="1:7" ht="16.5" thickBot="1" x14ac:dyDescent="0.3">
      <c r="A42" s="247" t="s">
        <v>100</v>
      </c>
      <c r="B42" s="248"/>
      <c r="C42" s="248"/>
    </row>
    <row r="43" spans="1:7" x14ac:dyDescent="0.2">
      <c r="A43" s="45" t="s">
        <v>101</v>
      </c>
      <c r="B43" s="121"/>
      <c r="C43" s="29"/>
      <c r="D43" s="45" t="s">
        <v>101</v>
      </c>
      <c r="E43" s="121"/>
    </row>
    <row r="44" spans="1:7" x14ac:dyDescent="0.2">
      <c r="A44" s="40" t="s">
        <v>67</v>
      </c>
      <c r="B44" s="158">
        <f>B43*0.7</f>
        <v>0</v>
      </c>
      <c r="C44" s="30"/>
      <c r="D44" s="40" t="s">
        <v>67</v>
      </c>
      <c r="E44" s="158">
        <f>E43*0.7</f>
        <v>0</v>
      </c>
    </row>
    <row r="45" spans="1:7" x14ac:dyDescent="0.2">
      <c r="A45" s="41" t="s">
        <v>75</v>
      </c>
      <c r="B45" s="158">
        <f>B43*0.08</f>
        <v>0</v>
      </c>
      <c r="C45" s="30"/>
      <c r="D45" s="41" t="s">
        <v>75</v>
      </c>
      <c r="E45" s="158">
        <f>E43*0.08</f>
        <v>0</v>
      </c>
    </row>
    <row r="46" spans="1:7" x14ac:dyDescent="0.2">
      <c r="A46" s="42" t="s">
        <v>76</v>
      </c>
      <c r="B46" s="159">
        <f>B43*0.08</f>
        <v>0</v>
      </c>
      <c r="C46" s="46"/>
      <c r="D46" s="42" t="s">
        <v>76</v>
      </c>
      <c r="E46" s="159">
        <f>E43*0.08</f>
        <v>0</v>
      </c>
    </row>
    <row r="47" spans="1:7" x14ac:dyDescent="0.2">
      <c r="A47" s="160" t="s">
        <v>68</v>
      </c>
      <c r="B47" s="161">
        <f>B43*0.1</f>
        <v>0</v>
      </c>
      <c r="C47" s="46"/>
      <c r="D47" s="160" t="s">
        <v>68</v>
      </c>
      <c r="E47" s="161">
        <f>E43*0.1</f>
        <v>0</v>
      </c>
    </row>
    <row r="48" spans="1:7" x14ac:dyDescent="0.2">
      <c r="A48" s="155" t="s">
        <v>186</v>
      </c>
      <c r="B48" s="156">
        <f>B43*0.04</f>
        <v>0</v>
      </c>
      <c r="C48" s="46"/>
      <c r="D48" s="155" t="s">
        <v>186</v>
      </c>
      <c r="E48" s="156">
        <f>E43*0.04</f>
        <v>0</v>
      </c>
    </row>
    <row r="49" spans="1:7" ht="13.5" thickBot="1" x14ac:dyDescent="0.25">
      <c r="A49" s="155"/>
      <c r="B49" s="157"/>
      <c r="C49" s="46"/>
      <c r="D49" s="155"/>
      <c r="E49" s="157"/>
    </row>
    <row r="50" spans="1:7" ht="16.5" thickBot="1" x14ac:dyDescent="0.3">
      <c r="A50" s="122" t="s">
        <v>102</v>
      </c>
      <c r="B50" s="123"/>
      <c r="C50" s="46"/>
      <c r="D50" s="122" t="s">
        <v>102</v>
      </c>
      <c r="E50" s="123"/>
    </row>
    <row r="51" spans="1:7" ht="13.5" thickBot="1" x14ac:dyDescent="0.25">
      <c r="A51" s="125" t="s">
        <v>40</v>
      </c>
      <c r="B51" s="124">
        <f>B50*0.58</f>
        <v>0</v>
      </c>
      <c r="C51" s="46"/>
      <c r="D51" s="125" t="s">
        <v>40</v>
      </c>
      <c r="E51" s="124">
        <f>E50*0.58</f>
        <v>0</v>
      </c>
    </row>
    <row r="52" spans="1:7" ht="13.5" thickBot="1" x14ac:dyDescent="0.25">
      <c r="A52" s="127" t="s">
        <v>73</v>
      </c>
      <c r="B52" s="126">
        <f>B50*0.16</f>
        <v>0</v>
      </c>
      <c r="C52" s="46"/>
      <c r="D52" s="127" t="s">
        <v>73</v>
      </c>
      <c r="E52" s="126">
        <f>E50*0.16</f>
        <v>0</v>
      </c>
    </row>
    <row r="53" spans="1:7" ht="13.5" thickBot="1" x14ac:dyDescent="0.25">
      <c r="A53" s="129" t="s">
        <v>6</v>
      </c>
      <c r="B53" s="128">
        <f>B50*0.08</f>
        <v>0</v>
      </c>
      <c r="C53" s="46"/>
      <c r="D53" s="129" t="s">
        <v>6</v>
      </c>
      <c r="E53" s="128">
        <f>E50*0.08</f>
        <v>0</v>
      </c>
    </row>
    <row r="54" spans="1:7" x14ac:dyDescent="0.2">
      <c r="A54" s="131" t="s">
        <v>103</v>
      </c>
      <c r="B54" s="130">
        <f>B50*0.18</f>
        <v>0</v>
      </c>
      <c r="C54" s="46"/>
      <c r="D54" s="131" t="s">
        <v>103</v>
      </c>
      <c r="E54" s="130">
        <f>E50*0.18</f>
        <v>0</v>
      </c>
    </row>
    <row r="55" spans="1:7" ht="13.5" thickBot="1" x14ac:dyDescent="0.25">
      <c r="A55" s="162" t="s">
        <v>186</v>
      </c>
      <c r="B55" s="163">
        <f>B50*0.08</f>
        <v>0</v>
      </c>
      <c r="C55" s="46"/>
      <c r="D55" s="162" t="s">
        <v>186</v>
      </c>
      <c r="E55" s="163">
        <f>E50*0.08</f>
        <v>0</v>
      </c>
    </row>
    <row r="56" spans="1:7" x14ac:dyDescent="0.2">
      <c r="A56" s="132" t="s">
        <v>104</v>
      </c>
    </row>
    <row r="57" spans="1:7" ht="13.5" thickBot="1" x14ac:dyDescent="0.25"/>
    <row r="58" spans="1:7" x14ac:dyDescent="0.2">
      <c r="A58" s="16" t="s">
        <v>66</v>
      </c>
      <c r="B58" s="29"/>
      <c r="C58" s="105"/>
      <c r="D58" s="16" t="s">
        <v>66</v>
      </c>
      <c r="E58" s="29"/>
      <c r="F58" s="105"/>
      <c r="G58" s="105"/>
    </row>
    <row r="59" spans="1:7" x14ac:dyDescent="0.2">
      <c r="A59" s="23" t="s">
        <v>40</v>
      </c>
      <c r="B59" s="239">
        <f>B17+B31+B51</f>
        <v>0</v>
      </c>
      <c r="C59" s="105"/>
      <c r="D59" s="23" t="s">
        <v>40</v>
      </c>
      <c r="E59" s="239">
        <f>E17+E31+E51</f>
        <v>0</v>
      </c>
      <c r="F59" s="105"/>
      <c r="G59" s="105"/>
    </row>
    <row r="60" spans="1:7" x14ac:dyDescent="0.2">
      <c r="A60" s="23" t="s">
        <v>73</v>
      </c>
      <c r="B60" s="240">
        <f>B18+B32+B52</f>
        <v>0</v>
      </c>
      <c r="C60" s="105"/>
      <c r="D60" s="23" t="s">
        <v>73</v>
      </c>
      <c r="E60" s="240">
        <f>E18+E32+E52</f>
        <v>0</v>
      </c>
      <c r="F60" s="105"/>
      <c r="G60" s="105"/>
    </row>
    <row r="61" spans="1:7" x14ac:dyDescent="0.2">
      <c r="A61" s="23" t="s">
        <v>78</v>
      </c>
      <c r="B61" s="241">
        <f>B19+B33+B53</f>
        <v>0</v>
      </c>
      <c r="C61" s="105"/>
      <c r="D61" s="23" t="s">
        <v>78</v>
      </c>
      <c r="E61" s="241">
        <f>E19+E33+E53</f>
        <v>0</v>
      </c>
      <c r="F61" s="105"/>
      <c r="G61" s="105"/>
    </row>
    <row r="62" spans="1:7" x14ac:dyDescent="0.2">
      <c r="A62" s="23" t="s">
        <v>77</v>
      </c>
      <c r="B62" s="242">
        <f>B20+B34+B54</f>
        <v>0</v>
      </c>
      <c r="C62" s="105"/>
      <c r="D62" s="23" t="s">
        <v>77</v>
      </c>
      <c r="E62" s="242">
        <f>E20+E34+E54</f>
        <v>0</v>
      </c>
      <c r="F62" s="105"/>
      <c r="G62" s="105"/>
    </row>
    <row r="63" spans="1:7" x14ac:dyDescent="0.2">
      <c r="A63" s="23" t="s">
        <v>67</v>
      </c>
      <c r="B63" s="243">
        <f>B23+B35+B44</f>
        <v>0</v>
      </c>
      <c r="C63" s="105"/>
      <c r="D63" s="23" t="s">
        <v>67</v>
      </c>
      <c r="E63" s="243">
        <f>E23+E35+E44</f>
        <v>0</v>
      </c>
      <c r="F63" s="105"/>
      <c r="G63" s="105"/>
    </row>
    <row r="64" spans="1:7" x14ac:dyDescent="0.2">
      <c r="A64" s="23" t="s">
        <v>75</v>
      </c>
      <c r="B64" s="244">
        <f>B24+B36+B45</f>
        <v>0</v>
      </c>
      <c r="C64" s="105"/>
      <c r="D64" s="23" t="s">
        <v>75</v>
      </c>
      <c r="E64" s="244">
        <f>E24+E36+E45</f>
        <v>0</v>
      </c>
      <c r="F64" s="105"/>
      <c r="G64" s="105"/>
    </row>
    <row r="65" spans="1:7" x14ac:dyDescent="0.2">
      <c r="A65" s="23" t="s">
        <v>76</v>
      </c>
      <c r="B65" s="245">
        <f>B25+B37+B46</f>
        <v>0</v>
      </c>
      <c r="C65" s="105"/>
      <c r="D65" s="23" t="s">
        <v>76</v>
      </c>
      <c r="E65" s="245">
        <f>E25+E37+E46</f>
        <v>0</v>
      </c>
      <c r="F65" s="105"/>
      <c r="G65" s="105"/>
    </row>
    <row r="66" spans="1:7" ht="13.5" thickBot="1" x14ac:dyDescent="0.25">
      <c r="A66" s="25" t="s">
        <v>68</v>
      </c>
      <c r="B66" s="246">
        <f>B26+B38+B47</f>
        <v>0</v>
      </c>
      <c r="C66" s="105"/>
      <c r="D66" s="25" t="s">
        <v>68</v>
      </c>
      <c r="E66" s="246">
        <f>E26+E38+E47</f>
        <v>0</v>
      </c>
      <c r="F66" s="105"/>
      <c r="G66" s="105"/>
    </row>
  </sheetData>
  <mergeCells count="2">
    <mergeCell ref="A8:B8"/>
    <mergeCell ref="D8:E8"/>
  </mergeCells>
  <phoneticPr fontId="7" type="noConversion"/>
  <printOptions gridLines="1"/>
  <pageMargins left="0.25" right="0.25" top="0.25" bottom="0.25" header="0.5" footer="0.5"/>
  <pageSetup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9"/>
  <sheetViews>
    <sheetView workbookViewId="0">
      <selection activeCell="I17" sqref="I17"/>
    </sheetView>
  </sheetViews>
  <sheetFormatPr defaultRowHeight="12.75" x14ac:dyDescent="0.2"/>
  <cols>
    <col min="1" max="1" width="14.28515625" customWidth="1"/>
    <col min="2" max="2" width="20.28515625" style="154" customWidth="1"/>
    <col min="3" max="3" width="13.42578125" style="154" customWidth="1"/>
    <col min="4" max="4" width="19.7109375" style="154" customWidth="1"/>
    <col min="5" max="5" width="14.85546875" style="154" customWidth="1"/>
    <col min="8" max="8" width="25.5703125" customWidth="1"/>
    <col min="9" max="9" width="14.85546875" customWidth="1"/>
    <col min="10" max="10" width="19" customWidth="1"/>
    <col min="11" max="11" width="15.5703125" customWidth="1"/>
    <col min="12" max="12" width="17.7109375" customWidth="1"/>
    <col min="13" max="13" width="32.85546875" customWidth="1"/>
  </cols>
  <sheetData>
    <row r="1" spans="1:10" ht="18" x14ac:dyDescent="0.25">
      <c r="A1" s="320" t="s">
        <v>169</v>
      </c>
      <c r="B1" s="321"/>
      <c r="C1" s="321"/>
      <c r="D1" s="321"/>
      <c r="E1" s="321"/>
      <c r="F1" s="321"/>
      <c r="G1" s="321"/>
      <c r="H1" s="321"/>
      <c r="I1" s="321"/>
      <c r="J1" s="322"/>
    </row>
    <row r="2" spans="1:10" x14ac:dyDescent="0.2">
      <c r="A2" s="323" t="s">
        <v>170</v>
      </c>
      <c r="B2" s="342"/>
      <c r="C2" s="342"/>
      <c r="D2" s="342"/>
      <c r="E2" s="342"/>
      <c r="F2" s="342"/>
      <c r="G2" s="30"/>
      <c r="H2" s="30"/>
      <c r="I2" s="30"/>
      <c r="J2" s="141"/>
    </row>
    <row r="3" spans="1:10" x14ac:dyDescent="0.2">
      <c r="A3" s="325" t="s">
        <v>171</v>
      </c>
      <c r="B3" s="326"/>
      <c r="C3" s="326"/>
      <c r="D3" s="326"/>
      <c r="E3" s="326"/>
      <c r="F3" s="326"/>
      <c r="G3" s="326"/>
      <c r="H3" s="326"/>
      <c r="I3" s="326"/>
      <c r="J3" s="327"/>
    </row>
    <row r="5" spans="1:10" ht="15" x14ac:dyDescent="0.2">
      <c r="A5" s="144"/>
      <c r="B5" s="346" t="s">
        <v>109</v>
      </c>
      <c r="C5" s="347"/>
      <c r="D5" s="347"/>
      <c r="E5" s="348"/>
    </row>
    <row r="6" spans="1:10" ht="15" x14ac:dyDescent="0.2">
      <c r="A6" s="144"/>
      <c r="B6" s="146" t="s">
        <v>110</v>
      </c>
      <c r="C6" s="146"/>
      <c r="D6" s="146" t="s">
        <v>111</v>
      </c>
      <c r="E6" s="146"/>
    </row>
    <row r="7" spans="1:10" ht="14.25" x14ac:dyDescent="0.2">
      <c r="A7" s="144"/>
      <c r="B7" s="147" t="s">
        <v>112</v>
      </c>
      <c r="C7" s="147" t="s">
        <v>113</v>
      </c>
      <c r="D7" s="147" t="s">
        <v>112</v>
      </c>
      <c r="E7" s="147" t="s">
        <v>113</v>
      </c>
    </row>
    <row r="8" spans="1:10" ht="15" x14ac:dyDescent="0.25">
      <c r="A8" s="145" t="s">
        <v>184</v>
      </c>
      <c r="B8" s="148"/>
      <c r="C8" s="147">
        <f>SUM(B8/50)</f>
        <v>0</v>
      </c>
      <c r="D8" s="148"/>
      <c r="E8" s="147">
        <f>SUM(D8/4)</f>
        <v>0</v>
      </c>
    </row>
    <row r="9" spans="1:10" ht="15" x14ac:dyDescent="0.25">
      <c r="A9" s="145" t="s">
        <v>185</v>
      </c>
      <c r="B9" s="148"/>
      <c r="C9" s="147"/>
      <c r="D9" s="148"/>
      <c r="E9" s="147"/>
    </row>
    <row r="10" spans="1:10" ht="15" x14ac:dyDescent="0.25">
      <c r="A10" s="145" t="s">
        <v>168</v>
      </c>
      <c r="B10" s="148"/>
      <c r="C10" s="147">
        <f>SUM(B10/50)</f>
        <v>0</v>
      </c>
      <c r="D10" s="148"/>
      <c r="E10" s="147">
        <f>SUM(D10/4)</f>
        <v>0</v>
      </c>
    </row>
    <row r="11" spans="1:10" ht="15" x14ac:dyDescent="0.2">
      <c r="A11" s="144"/>
      <c r="B11" s="346" t="s">
        <v>114</v>
      </c>
      <c r="C11" s="347"/>
      <c r="D11" s="347"/>
      <c r="E11" s="348"/>
    </row>
    <row r="12" spans="1:10" ht="14.25" x14ac:dyDescent="0.2">
      <c r="A12" s="144"/>
      <c r="B12" s="147" t="s">
        <v>110</v>
      </c>
      <c r="C12" s="147"/>
      <c r="D12" s="147" t="s">
        <v>111</v>
      </c>
      <c r="E12" s="147"/>
    </row>
    <row r="13" spans="1:10" ht="14.25" x14ac:dyDescent="0.2">
      <c r="A13" s="144"/>
      <c r="B13" s="147" t="s">
        <v>112</v>
      </c>
      <c r="C13" s="147" t="s">
        <v>113</v>
      </c>
      <c r="D13" s="147" t="s">
        <v>112</v>
      </c>
      <c r="E13" s="147" t="s">
        <v>113</v>
      </c>
    </row>
    <row r="14" spans="1:10" ht="15" x14ac:dyDescent="0.25">
      <c r="A14" s="145" t="s">
        <v>184</v>
      </c>
      <c r="B14" s="148"/>
      <c r="C14" s="147">
        <f>SUM(B14/5)</f>
        <v>0</v>
      </c>
      <c r="D14" s="148"/>
      <c r="E14" s="147">
        <f>SUM(D14/2.65)</f>
        <v>0</v>
      </c>
    </row>
    <row r="15" spans="1:10" ht="15" x14ac:dyDescent="0.25">
      <c r="A15" s="145" t="s">
        <v>185</v>
      </c>
      <c r="B15" s="148"/>
      <c r="C15" s="147"/>
      <c r="D15" s="148"/>
      <c r="E15" s="147"/>
    </row>
    <row r="16" spans="1:10" ht="15" x14ac:dyDescent="0.25">
      <c r="A16" s="145" t="s">
        <v>168</v>
      </c>
      <c r="B16" s="148"/>
      <c r="C16" s="147">
        <f>SUM(B16/5)</f>
        <v>0</v>
      </c>
      <c r="D16" s="148"/>
      <c r="E16" s="147">
        <f>SUM(D16/2.65)</f>
        <v>0</v>
      </c>
    </row>
    <row r="17" spans="1:5" ht="45" customHeight="1" x14ac:dyDescent="0.2">
      <c r="A17" s="144"/>
      <c r="B17" s="346" t="s">
        <v>115</v>
      </c>
      <c r="C17" s="347"/>
      <c r="D17" s="347"/>
      <c r="E17" s="348"/>
    </row>
    <row r="18" spans="1:5" ht="14.25" x14ac:dyDescent="0.2">
      <c r="A18" s="144"/>
      <c r="B18" s="147" t="s">
        <v>110</v>
      </c>
      <c r="C18" s="147"/>
      <c r="D18" s="147" t="s">
        <v>111</v>
      </c>
      <c r="E18" s="147"/>
    </row>
    <row r="19" spans="1:5" ht="14.25" x14ac:dyDescent="0.2">
      <c r="A19" s="144"/>
      <c r="B19" s="147" t="s">
        <v>112</v>
      </c>
      <c r="C19" s="147" t="s">
        <v>113</v>
      </c>
      <c r="D19" s="147" t="s">
        <v>112</v>
      </c>
      <c r="E19" s="147" t="s">
        <v>113</v>
      </c>
    </row>
    <row r="20" spans="1:5" ht="15" x14ac:dyDescent="0.25">
      <c r="A20" s="145" t="s">
        <v>184</v>
      </c>
      <c r="B20" s="148"/>
      <c r="C20" s="147">
        <f>SUM(B20/4)</f>
        <v>0</v>
      </c>
      <c r="D20" s="148"/>
      <c r="E20" s="147">
        <f>SUM(D20/2.31)</f>
        <v>0</v>
      </c>
    </row>
    <row r="21" spans="1:5" ht="15" x14ac:dyDescent="0.25">
      <c r="A21" s="145" t="s">
        <v>185</v>
      </c>
      <c r="B21" s="148"/>
      <c r="C21" s="147"/>
      <c r="D21" s="148"/>
      <c r="E21" s="147"/>
    </row>
    <row r="22" spans="1:5" ht="15" x14ac:dyDescent="0.25">
      <c r="A22" s="145" t="s">
        <v>168</v>
      </c>
      <c r="B22" s="148"/>
      <c r="C22" s="147">
        <f>SUM(B22/4)</f>
        <v>0</v>
      </c>
      <c r="D22" s="148"/>
      <c r="E22" s="147">
        <f>SUM(D22/2.31)</f>
        <v>0</v>
      </c>
    </row>
    <row r="23" spans="1:5" ht="15" x14ac:dyDescent="0.2">
      <c r="A23" s="144"/>
      <c r="B23" s="346" t="s">
        <v>116</v>
      </c>
      <c r="C23" s="347"/>
      <c r="D23" s="347"/>
      <c r="E23" s="348"/>
    </row>
    <row r="24" spans="1:5" ht="14.25" x14ac:dyDescent="0.2">
      <c r="A24" s="144"/>
      <c r="B24" s="147" t="s">
        <v>110</v>
      </c>
      <c r="C24" s="147"/>
      <c r="D24" s="147" t="s">
        <v>111</v>
      </c>
      <c r="E24" s="147"/>
    </row>
    <row r="25" spans="1:5" ht="14.25" x14ac:dyDescent="0.2">
      <c r="A25" s="144"/>
      <c r="B25" s="147" t="s">
        <v>112</v>
      </c>
      <c r="C25" s="147" t="s">
        <v>113</v>
      </c>
      <c r="D25" s="147" t="s">
        <v>112</v>
      </c>
      <c r="E25" s="147" t="s">
        <v>113</v>
      </c>
    </row>
    <row r="26" spans="1:5" ht="15" x14ac:dyDescent="0.25">
      <c r="A26" s="145" t="s">
        <v>184</v>
      </c>
      <c r="B26" s="148"/>
      <c r="C26" s="147">
        <f>SUM(B26/3.33)</f>
        <v>0</v>
      </c>
      <c r="D26" s="148"/>
      <c r="E26" s="147">
        <f>SUM(D26/1.33)</f>
        <v>0</v>
      </c>
    </row>
    <row r="27" spans="1:5" ht="15" x14ac:dyDescent="0.25">
      <c r="A27" s="145" t="s">
        <v>185</v>
      </c>
      <c r="B27" s="148"/>
      <c r="C27" s="147">
        <f>SUM(B27/3.33)</f>
        <v>0</v>
      </c>
      <c r="D27" s="148"/>
      <c r="E27" s="147">
        <f>SUM(D27/1.33)</f>
        <v>0</v>
      </c>
    </row>
    <row r="28" spans="1:5" ht="15" x14ac:dyDescent="0.25">
      <c r="A28" s="145" t="s">
        <v>168</v>
      </c>
      <c r="B28" s="148"/>
      <c r="C28" s="147">
        <f>SUM(B28/3.33)</f>
        <v>0</v>
      </c>
      <c r="D28" s="148"/>
      <c r="E28" s="147">
        <f>SUM(D28/1.33)</f>
        <v>0</v>
      </c>
    </row>
    <row r="29" spans="1:5" ht="15" x14ac:dyDescent="0.2">
      <c r="A29" s="144"/>
      <c r="B29" s="346" t="s">
        <v>117</v>
      </c>
      <c r="C29" s="347"/>
      <c r="D29" s="347"/>
      <c r="E29" s="348"/>
    </row>
    <row r="30" spans="1:5" ht="14.25" x14ac:dyDescent="0.2">
      <c r="A30" s="144"/>
      <c r="B30" s="147" t="s">
        <v>110</v>
      </c>
      <c r="C30" s="147"/>
      <c r="D30" s="147" t="s">
        <v>111</v>
      </c>
      <c r="E30" s="147"/>
    </row>
    <row r="31" spans="1:5" ht="14.25" x14ac:dyDescent="0.2">
      <c r="A31" s="144"/>
      <c r="B31" s="147" t="s">
        <v>112</v>
      </c>
      <c r="C31" s="147" t="s">
        <v>113</v>
      </c>
      <c r="D31" s="147" t="s">
        <v>112</v>
      </c>
      <c r="E31" s="147" t="s">
        <v>113</v>
      </c>
    </row>
    <row r="32" spans="1:5" ht="15" x14ac:dyDescent="0.25">
      <c r="A32" s="145" t="s">
        <v>184</v>
      </c>
      <c r="B32" s="148"/>
      <c r="C32" s="147">
        <f>SUM(B32/2)</f>
        <v>0</v>
      </c>
      <c r="D32" s="148"/>
      <c r="E32" s="147">
        <f>SUM(D32/1.33)</f>
        <v>0</v>
      </c>
    </row>
    <row r="33" spans="1:5" ht="15" x14ac:dyDescent="0.25">
      <c r="A33" s="145" t="s">
        <v>185</v>
      </c>
      <c r="B33" s="148"/>
      <c r="C33" s="147">
        <f>SUM(B33/2)</f>
        <v>0</v>
      </c>
      <c r="D33" s="148"/>
      <c r="E33" s="147">
        <f>SUM(D33/1.33)</f>
        <v>0</v>
      </c>
    </row>
    <row r="34" spans="1:5" ht="15" x14ac:dyDescent="0.25">
      <c r="A34" s="145" t="s">
        <v>168</v>
      </c>
      <c r="B34" s="148"/>
      <c r="C34" s="147">
        <f>SUM(B34/2)</f>
        <v>0</v>
      </c>
      <c r="D34" s="148"/>
      <c r="E34" s="147">
        <f>SUM(D34/1.33)</f>
        <v>0</v>
      </c>
    </row>
    <row r="35" spans="1:5" ht="15" x14ac:dyDescent="0.2">
      <c r="A35" s="144"/>
      <c r="B35" s="346" t="s">
        <v>118</v>
      </c>
      <c r="C35" s="347"/>
      <c r="D35" s="347"/>
      <c r="E35" s="348"/>
    </row>
    <row r="36" spans="1:5" ht="14.25" x14ac:dyDescent="0.2">
      <c r="A36" s="144"/>
      <c r="B36" s="147" t="s">
        <v>110</v>
      </c>
      <c r="C36" s="147"/>
      <c r="D36" s="147" t="s">
        <v>111</v>
      </c>
      <c r="E36" s="147"/>
    </row>
    <row r="37" spans="1:5" ht="14.25" x14ac:dyDescent="0.2">
      <c r="A37" s="144"/>
      <c r="B37" s="147" t="s">
        <v>112</v>
      </c>
      <c r="C37" s="147" t="s">
        <v>113</v>
      </c>
      <c r="D37" s="147" t="s">
        <v>112</v>
      </c>
      <c r="E37" s="147" t="s">
        <v>113</v>
      </c>
    </row>
    <row r="38" spans="1:5" ht="15" x14ac:dyDescent="0.25">
      <c r="A38" s="145" t="s">
        <v>184</v>
      </c>
      <c r="B38" s="148"/>
      <c r="C38" s="147">
        <f>SUM(B38/27.02)</f>
        <v>0</v>
      </c>
      <c r="D38" s="148"/>
      <c r="E38" s="147">
        <f>SUM(D38/8)</f>
        <v>0</v>
      </c>
    </row>
    <row r="39" spans="1:5" ht="15" x14ac:dyDescent="0.25">
      <c r="A39" s="145" t="s">
        <v>185</v>
      </c>
      <c r="B39" s="148"/>
      <c r="C39" s="147">
        <f>SUM(B39/27.02)</f>
        <v>0</v>
      </c>
      <c r="D39" s="148"/>
      <c r="E39" s="147">
        <f>SUM(D39/8)</f>
        <v>0</v>
      </c>
    </row>
    <row r="40" spans="1:5" ht="15" x14ac:dyDescent="0.25">
      <c r="A40" s="145" t="s">
        <v>168</v>
      </c>
      <c r="B40" s="148"/>
      <c r="C40" s="147">
        <f>SUM(B40/27.02)</f>
        <v>0</v>
      </c>
      <c r="D40" s="148"/>
      <c r="E40" s="147">
        <f>SUM(D40/8)</f>
        <v>0</v>
      </c>
    </row>
    <row r="41" spans="1:5" ht="15" x14ac:dyDescent="0.2">
      <c r="A41" s="144"/>
      <c r="B41" s="343" t="s">
        <v>119</v>
      </c>
      <c r="C41" s="344"/>
      <c r="D41" s="344"/>
      <c r="E41" s="345"/>
    </row>
    <row r="42" spans="1:5" ht="14.25" x14ac:dyDescent="0.2">
      <c r="A42" s="144"/>
      <c r="B42" s="149" t="s">
        <v>110</v>
      </c>
      <c r="C42" s="149"/>
      <c r="D42" s="149" t="s">
        <v>111</v>
      </c>
      <c r="E42" s="149"/>
    </row>
    <row r="43" spans="1:5" ht="14.25" x14ac:dyDescent="0.2">
      <c r="A43" s="144"/>
      <c r="B43" s="149" t="s">
        <v>112</v>
      </c>
      <c r="C43" s="147" t="s">
        <v>113</v>
      </c>
      <c r="D43" s="149" t="s">
        <v>112</v>
      </c>
      <c r="E43" s="147" t="s">
        <v>113</v>
      </c>
    </row>
    <row r="44" spans="1:5" ht="15" x14ac:dyDescent="0.25">
      <c r="A44" s="145" t="s">
        <v>184</v>
      </c>
      <c r="B44" s="148"/>
      <c r="C44" s="147">
        <f>SUM(B44/13.33)</f>
        <v>0</v>
      </c>
      <c r="D44" s="148"/>
      <c r="E44" s="147">
        <f>SUM(D44/5.71)</f>
        <v>0</v>
      </c>
    </row>
    <row r="45" spans="1:5" ht="15" x14ac:dyDescent="0.25">
      <c r="A45" s="145" t="s">
        <v>185</v>
      </c>
      <c r="B45" s="148"/>
      <c r="C45" s="147">
        <f t="shared" ref="C45:C46" si="0">SUM(B45/13.33)</f>
        <v>0</v>
      </c>
      <c r="D45" s="148"/>
      <c r="E45" s="147">
        <f t="shared" ref="E45:E46" si="1">SUM(D45/5.71)</f>
        <v>0</v>
      </c>
    </row>
    <row r="46" spans="1:5" ht="15" x14ac:dyDescent="0.25">
      <c r="A46" s="145" t="s">
        <v>168</v>
      </c>
      <c r="B46" s="148"/>
      <c r="C46" s="147">
        <f t="shared" si="0"/>
        <v>0</v>
      </c>
      <c r="D46" s="148"/>
      <c r="E46" s="147">
        <f t="shared" si="1"/>
        <v>0</v>
      </c>
    </row>
    <row r="47" spans="1:5" ht="15" x14ac:dyDescent="0.2">
      <c r="A47" s="144"/>
      <c r="B47" s="343" t="s">
        <v>120</v>
      </c>
      <c r="C47" s="344"/>
      <c r="D47" s="344"/>
      <c r="E47" s="345"/>
    </row>
    <row r="48" spans="1:5" ht="14.25" x14ac:dyDescent="0.2">
      <c r="A48" s="144"/>
      <c r="B48" s="149" t="s">
        <v>121</v>
      </c>
      <c r="C48" s="149"/>
      <c r="D48" s="149" t="s">
        <v>122</v>
      </c>
      <c r="E48" s="149"/>
    </row>
    <row r="49" spans="1:5" ht="14.25" x14ac:dyDescent="0.2">
      <c r="A49" s="144"/>
      <c r="B49" s="149" t="s">
        <v>123</v>
      </c>
      <c r="C49" s="147" t="s">
        <v>113</v>
      </c>
      <c r="D49" s="149" t="s">
        <v>124</v>
      </c>
      <c r="E49" s="147" t="s">
        <v>113</v>
      </c>
    </row>
    <row r="50" spans="1:5" ht="15" x14ac:dyDescent="0.25">
      <c r="A50" s="145" t="s">
        <v>184</v>
      </c>
      <c r="B50" s="148"/>
      <c r="C50" s="147">
        <f>SUM(B50/3/2000)</f>
        <v>0</v>
      </c>
      <c r="D50" s="148"/>
      <c r="E50" s="147">
        <f>SUM(D50*0.25)</f>
        <v>0</v>
      </c>
    </row>
    <row r="51" spans="1:5" ht="15" x14ac:dyDescent="0.25">
      <c r="A51" s="145" t="s">
        <v>185</v>
      </c>
      <c r="B51" s="148"/>
      <c r="C51" s="147">
        <f t="shared" ref="C51:C52" si="2">SUM(B51/3/2000)</f>
        <v>0</v>
      </c>
      <c r="D51" s="148"/>
      <c r="E51" s="147">
        <f t="shared" ref="E51:E52" si="3">SUM(D51*0.25)</f>
        <v>0</v>
      </c>
    </row>
    <row r="52" spans="1:5" ht="15" x14ac:dyDescent="0.25">
      <c r="A52" s="145" t="s">
        <v>168</v>
      </c>
      <c r="B52" s="148"/>
      <c r="C52" s="147">
        <f t="shared" si="2"/>
        <v>0</v>
      </c>
      <c r="D52" s="148"/>
      <c r="E52" s="147">
        <f t="shared" si="3"/>
        <v>0</v>
      </c>
    </row>
    <row r="53" spans="1:5" ht="15" x14ac:dyDescent="0.2">
      <c r="A53" s="144"/>
      <c r="B53" s="343" t="s">
        <v>125</v>
      </c>
      <c r="C53" s="344"/>
      <c r="D53" s="344"/>
      <c r="E53" s="345"/>
    </row>
    <row r="54" spans="1:5" ht="14.25" x14ac:dyDescent="0.2">
      <c r="A54" s="144"/>
      <c r="B54" s="149" t="s">
        <v>110</v>
      </c>
      <c r="C54" s="149"/>
      <c r="D54" s="149" t="s">
        <v>111</v>
      </c>
      <c r="E54" s="149"/>
    </row>
    <row r="55" spans="1:5" ht="14.25" x14ac:dyDescent="0.2">
      <c r="A55" s="144"/>
      <c r="B55" s="149" t="s">
        <v>112</v>
      </c>
      <c r="C55" s="147" t="s">
        <v>113</v>
      </c>
      <c r="D55" s="149" t="s">
        <v>112</v>
      </c>
      <c r="E55" s="147" t="s">
        <v>113</v>
      </c>
    </row>
    <row r="56" spans="1:5" ht="15" x14ac:dyDescent="0.25">
      <c r="A56" s="145" t="s">
        <v>184</v>
      </c>
      <c r="B56" s="148"/>
      <c r="C56" s="147">
        <f>SUM(B56/66.66)</f>
        <v>0</v>
      </c>
      <c r="D56" s="148"/>
      <c r="E56" s="147">
        <f>SUM(D56/3.88)</f>
        <v>0</v>
      </c>
    </row>
    <row r="57" spans="1:5" ht="15" x14ac:dyDescent="0.25">
      <c r="A57" s="145" t="s">
        <v>185</v>
      </c>
      <c r="B57" s="148"/>
      <c r="C57" s="147">
        <f t="shared" ref="C57:C58" si="4">SUM(B57/66.66)</f>
        <v>0</v>
      </c>
      <c r="D57" s="148"/>
      <c r="E57" s="147">
        <f t="shared" ref="E57:E58" si="5">SUM(D57/3.88)</f>
        <v>0</v>
      </c>
    </row>
    <row r="58" spans="1:5" ht="15" x14ac:dyDescent="0.25">
      <c r="A58" s="145" t="s">
        <v>168</v>
      </c>
      <c r="B58" s="148"/>
      <c r="C58" s="147">
        <f t="shared" si="4"/>
        <v>0</v>
      </c>
      <c r="D58" s="148"/>
      <c r="E58" s="147">
        <f t="shared" si="5"/>
        <v>0</v>
      </c>
    </row>
    <row r="59" spans="1:5" ht="15" x14ac:dyDescent="0.2">
      <c r="A59" s="144"/>
      <c r="B59" s="343" t="s">
        <v>126</v>
      </c>
      <c r="C59" s="344"/>
      <c r="D59" s="344"/>
      <c r="E59" s="345"/>
    </row>
    <row r="60" spans="1:5" ht="14.25" x14ac:dyDescent="0.2">
      <c r="A60" s="144"/>
      <c r="B60" s="149" t="s">
        <v>110</v>
      </c>
      <c r="C60" s="149"/>
      <c r="D60" s="149" t="s">
        <v>111</v>
      </c>
      <c r="E60" s="149"/>
    </row>
    <row r="61" spans="1:5" ht="14.25" x14ac:dyDescent="0.2">
      <c r="A61" s="144"/>
      <c r="B61" s="149" t="s">
        <v>112</v>
      </c>
      <c r="C61" s="147" t="s">
        <v>113</v>
      </c>
      <c r="D61" s="149" t="s">
        <v>112</v>
      </c>
      <c r="E61" s="147" t="s">
        <v>113</v>
      </c>
    </row>
    <row r="62" spans="1:5" ht="15" x14ac:dyDescent="0.25">
      <c r="A62" s="145" t="s">
        <v>184</v>
      </c>
      <c r="B62" s="148"/>
      <c r="C62" s="147">
        <f>SUM(B62/80)</f>
        <v>0</v>
      </c>
      <c r="D62" s="148"/>
      <c r="E62" s="147">
        <f>SUM(D62/7.41)</f>
        <v>0</v>
      </c>
    </row>
    <row r="63" spans="1:5" ht="15" x14ac:dyDescent="0.25">
      <c r="A63" s="145" t="s">
        <v>185</v>
      </c>
      <c r="B63" s="148"/>
      <c r="C63" s="147">
        <f>SUM(B63/80)</f>
        <v>0</v>
      </c>
      <c r="D63" s="148"/>
      <c r="E63" s="147">
        <f>SUM(D63/7.41)</f>
        <v>0</v>
      </c>
    </row>
    <row r="64" spans="1:5" ht="15" x14ac:dyDescent="0.25">
      <c r="A64" s="145" t="s">
        <v>168</v>
      </c>
      <c r="B64" s="148"/>
      <c r="C64" s="147">
        <f>SUM(B64/80)</f>
        <v>0</v>
      </c>
      <c r="D64" s="148"/>
      <c r="E64" s="147">
        <f>SUM(D64/7.41)</f>
        <v>0</v>
      </c>
    </row>
    <row r="65" spans="1:5" ht="15" x14ac:dyDescent="0.2">
      <c r="A65" s="144"/>
      <c r="B65" s="343" t="s">
        <v>127</v>
      </c>
      <c r="C65" s="344"/>
      <c r="D65" s="344"/>
      <c r="E65" s="345"/>
    </row>
    <row r="66" spans="1:5" ht="14.25" x14ac:dyDescent="0.2">
      <c r="A66" s="144"/>
      <c r="B66" s="149" t="s">
        <v>128</v>
      </c>
      <c r="C66" s="147" t="s">
        <v>129</v>
      </c>
      <c r="D66" s="149" t="s">
        <v>129</v>
      </c>
      <c r="E66" s="147" t="s">
        <v>113</v>
      </c>
    </row>
    <row r="67" spans="1:5" ht="15" x14ac:dyDescent="0.25">
      <c r="A67" s="145" t="s">
        <v>184</v>
      </c>
      <c r="B67" s="148"/>
      <c r="C67" s="147">
        <f>SUM(B67/7)</f>
        <v>0</v>
      </c>
      <c r="D67" s="148"/>
      <c r="E67" s="147">
        <f>SUM(D67/285.71)</f>
        <v>0</v>
      </c>
    </row>
    <row r="68" spans="1:5" ht="15" x14ac:dyDescent="0.25">
      <c r="A68" s="145" t="s">
        <v>185</v>
      </c>
      <c r="B68" s="148"/>
      <c r="C68" s="147">
        <f t="shared" ref="C68:C69" si="6">SUM(B68/7)</f>
        <v>0</v>
      </c>
      <c r="D68" s="148"/>
      <c r="E68" s="147">
        <f t="shared" ref="E68:E69" si="7">SUM(D68/285.71)</f>
        <v>0</v>
      </c>
    </row>
    <row r="69" spans="1:5" ht="15" x14ac:dyDescent="0.25">
      <c r="A69" s="145" t="s">
        <v>168</v>
      </c>
      <c r="B69" s="148"/>
      <c r="C69" s="147">
        <f t="shared" si="6"/>
        <v>0</v>
      </c>
      <c r="D69" s="148"/>
      <c r="E69" s="147">
        <f t="shared" si="7"/>
        <v>0</v>
      </c>
    </row>
    <row r="70" spans="1:5" ht="15" x14ac:dyDescent="0.2">
      <c r="A70" s="144"/>
      <c r="B70" s="343" t="s">
        <v>130</v>
      </c>
      <c r="C70" s="344"/>
      <c r="D70" s="344"/>
      <c r="E70" s="345"/>
    </row>
    <row r="71" spans="1:5" ht="14.25" x14ac:dyDescent="0.2">
      <c r="A71" s="144"/>
      <c r="B71" s="149" t="s">
        <v>128</v>
      </c>
      <c r="C71" s="147" t="s">
        <v>131</v>
      </c>
      <c r="D71" s="147" t="s">
        <v>131</v>
      </c>
      <c r="E71" s="147" t="s">
        <v>113</v>
      </c>
    </row>
    <row r="72" spans="1:5" ht="15" x14ac:dyDescent="0.25">
      <c r="A72" s="145" t="s">
        <v>184</v>
      </c>
      <c r="B72" s="148"/>
      <c r="C72" s="147">
        <f>SUM(B72/33)</f>
        <v>0</v>
      </c>
      <c r="D72" s="148"/>
      <c r="E72" s="147">
        <f>SUM(D72/60.61)</f>
        <v>0</v>
      </c>
    </row>
    <row r="73" spans="1:5" ht="15" x14ac:dyDescent="0.25">
      <c r="A73" s="145" t="s">
        <v>185</v>
      </c>
      <c r="B73" s="148"/>
      <c r="C73" s="147">
        <f t="shared" ref="C73:C74" si="8">SUM(B73/33)</f>
        <v>0</v>
      </c>
      <c r="D73" s="148"/>
      <c r="E73" s="147">
        <f t="shared" ref="E73:E74" si="9">SUM(D73/60.61)</f>
        <v>0</v>
      </c>
    </row>
    <row r="74" spans="1:5" ht="15" x14ac:dyDescent="0.25">
      <c r="A74" s="145" t="s">
        <v>168</v>
      </c>
      <c r="B74" s="148"/>
      <c r="C74" s="147">
        <f t="shared" si="8"/>
        <v>0</v>
      </c>
      <c r="D74" s="148"/>
      <c r="E74" s="147">
        <f t="shared" si="9"/>
        <v>0</v>
      </c>
    </row>
    <row r="75" spans="1:5" ht="15" x14ac:dyDescent="0.2">
      <c r="A75" s="144"/>
      <c r="B75" s="343" t="s">
        <v>132</v>
      </c>
      <c r="C75" s="344"/>
      <c r="D75" s="344"/>
      <c r="E75" s="345"/>
    </row>
    <row r="76" spans="1:5" ht="14.25" x14ac:dyDescent="0.2">
      <c r="A76" s="144"/>
      <c r="B76" s="149" t="s">
        <v>128</v>
      </c>
      <c r="C76" s="147" t="s">
        <v>133</v>
      </c>
      <c r="D76" s="147" t="s">
        <v>133</v>
      </c>
      <c r="E76" s="147" t="s">
        <v>113</v>
      </c>
    </row>
    <row r="77" spans="1:5" ht="15" x14ac:dyDescent="0.25">
      <c r="A77" s="145" t="s">
        <v>184</v>
      </c>
      <c r="B77" s="148"/>
      <c r="C77" s="147">
        <f>SUM(B77/4079)</f>
        <v>0</v>
      </c>
      <c r="D77" s="148"/>
      <c r="E77" s="147">
        <f>SUM(D77*2.03)</f>
        <v>0</v>
      </c>
    </row>
    <row r="78" spans="1:5" ht="15" x14ac:dyDescent="0.25">
      <c r="A78" s="145" t="s">
        <v>185</v>
      </c>
      <c r="B78" s="148"/>
      <c r="C78" s="147">
        <f t="shared" ref="C78:C79" si="10">SUM(B78/4079)</f>
        <v>0</v>
      </c>
      <c r="D78" s="148"/>
      <c r="E78" s="147">
        <f t="shared" ref="E78:E79" si="11">SUM(D78*2.03)</f>
        <v>0</v>
      </c>
    </row>
    <row r="79" spans="1:5" ht="15" x14ac:dyDescent="0.25">
      <c r="A79" s="145" t="s">
        <v>168</v>
      </c>
      <c r="B79" s="148"/>
      <c r="C79" s="147">
        <f t="shared" si="10"/>
        <v>0</v>
      </c>
      <c r="D79" s="148"/>
      <c r="E79" s="147">
        <f t="shared" si="11"/>
        <v>0</v>
      </c>
    </row>
    <row r="80" spans="1:5" ht="15" x14ac:dyDescent="0.2">
      <c r="A80" s="144"/>
      <c r="B80" s="343" t="s">
        <v>134</v>
      </c>
      <c r="C80" s="344"/>
      <c r="D80" s="344"/>
      <c r="E80" s="345"/>
    </row>
    <row r="81" spans="1:5" ht="14.25" x14ac:dyDescent="0.2">
      <c r="A81" s="144"/>
      <c r="B81" s="149" t="s">
        <v>128</v>
      </c>
      <c r="C81" s="147" t="s">
        <v>135</v>
      </c>
      <c r="D81" s="147" t="s">
        <v>135</v>
      </c>
      <c r="E81" s="147" t="s">
        <v>113</v>
      </c>
    </row>
    <row r="82" spans="1:5" ht="15" x14ac:dyDescent="0.25">
      <c r="A82" s="145" t="s">
        <v>184</v>
      </c>
      <c r="B82" s="148"/>
      <c r="C82" s="147">
        <f>SUM(B82/20)</f>
        <v>0</v>
      </c>
      <c r="D82" s="148"/>
      <c r="E82" s="147">
        <f>SUM(D82/100)</f>
        <v>0</v>
      </c>
    </row>
    <row r="83" spans="1:5" ht="15" x14ac:dyDescent="0.25">
      <c r="A83" s="145" t="s">
        <v>185</v>
      </c>
      <c r="B83" s="148"/>
      <c r="C83" s="147">
        <f t="shared" ref="C83:C84" si="12">SUM(B83/20)</f>
        <v>0</v>
      </c>
      <c r="D83" s="148"/>
      <c r="E83" s="147">
        <f t="shared" ref="E83:E84" si="13">SUM(D83/100)</f>
        <v>0</v>
      </c>
    </row>
    <row r="84" spans="1:5" ht="15" x14ac:dyDescent="0.25">
      <c r="A84" s="145" t="s">
        <v>168</v>
      </c>
      <c r="B84" s="148"/>
      <c r="C84" s="147">
        <f t="shared" si="12"/>
        <v>0</v>
      </c>
      <c r="D84" s="148"/>
      <c r="E84" s="147">
        <f t="shared" si="13"/>
        <v>0</v>
      </c>
    </row>
    <row r="85" spans="1:5" ht="15" x14ac:dyDescent="0.2">
      <c r="A85" s="144"/>
      <c r="B85" s="343" t="s">
        <v>136</v>
      </c>
      <c r="C85" s="344"/>
      <c r="D85" s="344"/>
      <c r="E85" s="345"/>
    </row>
    <row r="86" spans="1:5" ht="14.25" x14ac:dyDescent="0.2">
      <c r="A86" s="144"/>
      <c r="B86" s="149" t="s">
        <v>128</v>
      </c>
      <c r="C86" s="147" t="s">
        <v>135</v>
      </c>
      <c r="D86" s="147" t="s">
        <v>135</v>
      </c>
      <c r="E86" s="147" t="s">
        <v>113</v>
      </c>
    </row>
    <row r="87" spans="1:5" ht="15" x14ac:dyDescent="0.25">
      <c r="A87" s="145" t="s">
        <v>184</v>
      </c>
      <c r="B87" s="148"/>
      <c r="C87" s="147">
        <f>SUM(B87/90)</f>
        <v>0</v>
      </c>
      <c r="D87" s="148"/>
      <c r="E87" s="147">
        <f>SUM(D87/22.22)</f>
        <v>0</v>
      </c>
    </row>
    <row r="88" spans="1:5" ht="15" x14ac:dyDescent="0.25">
      <c r="A88" s="145" t="s">
        <v>185</v>
      </c>
      <c r="B88" s="148"/>
      <c r="C88" s="147">
        <f t="shared" ref="C88:C89" si="14">SUM(B88/90)</f>
        <v>0</v>
      </c>
      <c r="D88" s="148"/>
      <c r="E88" s="147">
        <f t="shared" ref="E88:E89" si="15">SUM(D88/22.22)</f>
        <v>0</v>
      </c>
    </row>
    <row r="89" spans="1:5" ht="15" x14ac:dyDescent="0.25">
      <c r="A89" s="145" t="s">
        <v>168</v>
      </c>
      <c r="B89" s="148"/>
      <c r="C89" s="147">
        <f t="shared" si="14"/>
        <v>0</v>
      </c>
      <c r="D89" s="148"/>
      <c r="E89" s="147">
        <f t="shared" si="15"/>
        <v>0</v>
      </c>
    </row>
    <row r="90" spans="1:5" ht="15" x14ac:dyDescent="0.2">
      <c r="A90" s="144"/>
      <c r="B90" s="343" t="s">
        <v>137</v>
      </c>
      <c r="C90" s="344"/>
      <c r="D90" s="344"/>
      <c r="E90" s="345"/>
    </row>
    <row r="91" spans="1:5" ht="14.25" x14ac:dyDescent="0.2">
      <c r="A91" s="144"/>
      <c r="B91" s="149" t="s">
        <v>128</v>
      </c>
      <c r="C91" s="147" t="s">
        <v>129</v>
      </c>
      <c r="D91" s="149" t="s">
        <v>129</v>
      </c>
      <c r="E91" s="147" t="s">
        <v>113</v>
      </c>
    </row>
    <row r="92" spans="1:5" ht="15" x14ac:dyDescent="0.25">
      <c r="A92" s="145" t="s">
        <v>184</v>
      </c>
      <c r="B92" s="148"/>
      <c r="C92" s="147">
        <f>SUM(B92/7)</f>
        <v>0</v>
      </c>
      <c r="D92" s="148"/>
      <c r="E92" s="147">
        <f>SUM(D92/285.71)</f>
        <v>0</v>
      </c>
    </row>
    <row r="93" spans="1:5" ht="15" x14ac:dyDescent="0.25">
      <c r="A93" s="145" t="s">
        <v>185</v>
      </c>
      <c r="B93" s="148"/>
      <c r="C93" s="147">
        <f t="shared" ref="C93:C94" si="16">SUM(B93/7)</f>
        <v>0</v>
      </c>
      <c r="D93" s="148"/>
      <c r="E93" s="147">
        <f t="shared" ref="E93:E94" si="17">SUM(D93/285.71)</f>
        <v>0</v>
      </c>
    </row>
    <row r="94" spans="1:5" ht="15" x14ac:dyDescent="0.25">
      <c r="A94" s="145" t="s">
        <v>168</v>
      </c>
      <c r="B94" s="148"/>
      <c r="C94" s="147">
        <f t="shared" si="16"/>
        <v>0</v>
      </c>
      <c r="D94" s="148"/>
      <c r="E94" s="147">
        <f t="shared" si="17"/>
        <v>0</v>
      </c>
    </row>
    <row r="95" spans="1:5" ht="15" x14ac:dyDescent="0.2">
      <c r="A95" s="144"/>
      <c r="B95" s="343" t="s">
        <v>138</v>
      </c>
      <c r="C95" s="344"/>
      <c r="D95" s="344"/>
      <c r="E95" s="345"/>
    </row>
    <row r="96" spans="1:5" ht="14.25" x14ac:dyDescent="0.2">
      <c r="A96" s="144"/>
      <c r="B96" s="149" t="s">
        <v>128</v>
      </c>
      <c r="C96" s="147" t="s">
        <v>139</v>
      </c>
      <c r="D96" s="149" t="s">
        <v>139</v>
      </c>
      <c r="E96" s="147" t="s">
        <v>113</v>
      </c>
    </row>
    <row r="97" spans="1:5" ht="15" x14ac:dyDescent="0.25">
      <c r="A97" s="145" t="s">
        <v>184</v>
      </c>
      <c r="B97" s="148"/>
      <c r="C97" s="147">
        <f>SUM(B97/500)</f>
        <v>0</v>
      </c>
      <c r="D97" s="148"/>
      <c r="E97" s="147">
        <f>SUM(D97/5)</f>
        <v>0</v>
      </c>
    </row>
    <row r="98" spans="1:5" ht="15" x14ac:dyDescent="0.25">
      <c r="A98" s="145" t="s">
        <v>185</v>
      </c>
      <c r="B98" s="148"/>
      <c r="C98" s="147">
        <f t="shared" ref="C98:C99" si="18">SUM(B98/500)</f>
        <v>0</v>
      </c>
      <c r="D98" s="148"/>
      <c r="E98" s="147">
        <f t="shared" ref="E98:E99" si="19">SUM(D98/5)</f>
        <v>0</v>
      </c>
    </row>
    <row r="99" spans="1:5" ht="15" x14ac:dyDescent="0.25">
      <c r="A99" s="145" t="s">
        <v>168</v>
      </c>
      <c r="B99" s="148"/>
      <c r="C99" s="147">
        <f t="shared" si="18"/>
        <v>0</v>
      </c>
      <c r="D99" s="148"/>
      <c r="E99" s="147">
        <f t="shared" si="19"/>
        <v>0</v>
      </c>
    </row>
    <row r="100" spans="1:5" ht="15" x14ac:dyDescent="0.2">
      <c r="A100" s="144"/>
      <c r="B100" s="343" t="s">
        <v>140</v>
      </c>
      <c r="C100" s="344"/>
      <c r="D100" s="344"/>
      <c r="E100" s="345"/>
    </row>
    <row r="101" spans="1:5" ht="14.25" x14ac:dyDescent="0.2">
      <c r="A101" s="144"/>
      <c r="B101" s="149" t="s">
        <v>128</v>
      </c>
      <c r="C101" s="147" t="s">
        <v>139</v>
      </c>
      <c r="D101" s="149" t="s">
        <v>139</v>
      </c>
      <c r="E101" s="147" t="s">
        <v>113</v>
      </c>
    </row>
    <row r="102" spans="1:5" ht="15" x14ac:dyDescent="0.25">
      <c r="A102" s="145" t="s">
        <v>184</v>
      </c>
      <c r="B102" s="148"/>
      <c r="C102" s="147">
        <f>SUM(B102/500)</f>
        <v>0</v>
      </c>
      <c r="D102" s="148"/>
      <c r="E102" s="147">
        <f>SUM(D102/4)</f>
        <v>0</v>
      </c>
    </row>
    <row r="103" spans="1:5" ht="15" x14ac:dyDescent="0.25">
      <c r="A103" s="145" t="s">
        <v>185</v>
      </c>
      <c r="B103" s="148"/>
      <c r="C103" s="147">
        <f t="shared" ref="C103:C104" si="20">SUM(B103/500)</f>
        <v>0</v>
      </c>
      <c r="D103" s="148"/>
      <c r="E103" s="147">
        <f t="shared" ref="E103:E104" si="21">SUM(D103/4)</f>
        <v>0</v>
      </c>
    </row>
    <row r="104" spans="1:5" ht="15" x14ac:dyDescent="0.25">
      <c r="A104" s="145" t="s">
        <v>168</v>
      </c>
      <c r="B104" s="148"/>
      <c r="C104" s="147">
        <f t="shared" si="20"/>
        <v>0</v>
      </c>
      <c r="D104" s="148"/>
      <c r="E104" s="147">
        <f t="shared" si="21"/>
        <v>0</v>
      </c>
    </row>
    <row r="105" spans="1:5" ht="15" x14ac:dyDescent="0.2">
      <c r="A105" s="144"/>
      <c r="B105" s="343" t="s">
        <v>141</v>
      </c>
      <c r="C105" s="344"/>
      <c r="D105" s="344"/>
      <c r="E105" s="345"/>
    </row>
    <row r="106" spans="1:5" ht="14.25" x14ac:dyDescent="0.2">
      <c r="A106" s="144"/>
      <c r="B106" s="149" t="s">
        <v>128</v>
      </c>
      <c r="C106" s="147" t="s">
        <v>139</v>
      </c>
      <c r="D106" s="149" t="s">
        <v>139</v>
      </c>
      <c r="E106" s="147" t="s">
        <v>113</v>
      </c>
    </row>
    <row r="107" spans="1:5" ht="15" x14ac:dyDescent="0.25">
      <c r="A107" s="145" t="s">
        <v>184</v>
      </c>
      <c r="B107" s="148"/>
      <c r="C107" s="147">
        <f>SUM(B107/250)</f>
        <v>0</v>
      </c>
      <c r="D107" s="148"/>
      <c r="E107" s="147">
        <f>SUM(D107/8)</f>
        <v>0</v>
      </c>
    </row>
    <row r="108" spans="1:5" ht="15" x14ac:dyDescent="0.25">
      <c r="A108" s="145" t="s">
        <v>185</v>
      </c>
      <c r="B108" s="148"/>
      <c r="C108" s="147">
        <f t="shared" ref="C108:C109" si="22">SUM(B108/250)</f>
        <v>0</v>
      </c>
      <c r="D108" s="148"/>
      <c r="E108" s="147">
        <f t="shared" ref="E108:E109" si="23">SUM(D108/8)</f>
        <v>0</v>
      </c>
    </row>
    <row r="109" spans="1:5" ht="15" x14ac:dyDescent="0.25">
      <c r="A109" s="145" t="s">
        <v>168</v>
      </c>
      <c r="B109" s="148"/>
      <c r="C109" s="147">
        <f t="shared" si="22"/>
        <v>0</v>
      </c>
      <c r="D109" s="148"/>
      <c r="E109" s="147">
        <f t="shared" si="23"/>
        <v>0</v>
      </c>
    </row>
    <row r="110" spans="1:5" ht="15" x14ac:dyDescent="0.2">
      <c r="A110" s="144"/>
      <c r="B110" s="343" t="s">
        <v>142</v>
      </c>
      <c r="C110" s="344"/>
      <c r="D110" s="344"/>
      <c r="E110" s="345"/>
    </row>
    <row r="111" spans="1:5" ht="14.25" x14ac:dyDescent="0.2">
      <c r="A111" s="144"/>
      <c r="B111" s="149" t="s">
        <v>128</v>
      </c>
      <c r="C111" s="147" t="s">
        <v>139</v>
      </c>
      <c r="D111" s="149" t="s">
        <v>139</v>
      </c>
      <c r="E111" s="147" t="s">
        <v>113</v>
      </c>
    </row>
    <row r="112" spans="1:5" ht="15" x14ac:dyDescent="0.25">
      <c r="A112" s="145" t="s">
        <v>184</v>
      </c>
      <c r="B112" s="148"/>
      <c r="C112" s="147">
        <f>SUM(B112/1111)</f>
        <v>0</v>
      </c>
      <c r="D112" s="148"/>
      <c r="E112" s="147">
        <f>SUM(D112/1.8)</f>
        <v>0</v>
      </c>
    </row>
    <row r="113" spans="1:5" ht="15" x14ac:dyDescent="0.25">
      <c r="A113" s="145" t="s">
        <v>185</v>
      </c>
      <c r="B113" s="148"/>
      <c r="C113" s="147">
        <f t="shared" ref="C113:C114" si="24">SUM(B113/1111)</f>
        <v>0</v>
      </c>
      <c r="D113" s="148"/>
      <c r="E113" s="147">
        <f t="shared" ref="E113:E114" si="25">SUM(D113/1.8)</f>
        <v>0</v>
      </c>
    </row>
    <row r="114" spans="1:5" ht="15" x14ac:dyDescent="0.25">
      <c r="A114" s="145" t="s">
        <v>168</v>
      </c>
      <c r="B114" s="148"/>
      <c r="C114" s="147">
        <f t="shared" si="24"/>
        <v>0</v>
      </c>
      <c r="D114" s="148"/>
      <c r="E114" s="147">
        <f t="shared" si="25"/>
        <v>0</v>
      </c>
    </row>
    <row r="115" spans="1:5" ht="15" x14ac:dyDescent="0.2">
      <c r="A115" s="144"/>
      <c r="B115" s="343" t="s">
        <v>143</v>
      </c>
      <c r="C115" s="344"/>
      <c r="D115" s="344"/>
      <c r="E115" s="345"/>
    </row>
    <row r="116" spans="1:5" ht="14.25" x14ac:dyDescent="0.2">
      <c r="A116" s="144"/>
      <c r="B116" s="149" t="s">
        <v>128</v>
      </c>
      <c r="C116" s="147" t="s">
        <v>139</v>
      </c>
      <c r="D116" s="149" t="s">
        <v>139</v>
      </c>
      <c r="E116" s="147" t="s">
        <v>113</v>
      </c>
    </row>
    <row r="117" spans="1:5" ht="15" x14ac:dyDescent="0.25">
      <c r="A117" s="145" t="s">
        <v>184</v>
      </c>
      <c r="B117" s="148"/>
      <c r="C117" s="147">
        <f>SUM(B117/741)</f>
        <v>0</v>
      </c>
      <c r="D117" s="148"/>
      <c r="E117" s="147">
        <f>SUM(D117/2.7)</f>
        <v>0</v>
      </c>
    </row>
    <row r="118" spans="1:5" ht="15" x14ac:dyDescent="0.25">
      <c r="A118" s="145" t="s">
        <v>185</v>
      </c>
      <c r="B118" s="148"/>
      <c r="C118" s="147">
        <f t="shared" ref="C118:C119" si="26">SUM(B118/741)</f>
        <v>0</v>
      </c>
      <c r="D118" s="148"/>
      <c r="E118" s="147">
        <f t="shared" ref="E118:E119" si="27">SUM(D118/2.7)</f>
        <v>0</v>
      </c>
    </row>
    <row r="119" spans="1:5" ht="15" x14ac:dyDescent="0.25">
      <c r="A119" s="145" t="s">
        <v>168</v>
      </c>
      <c r="B119" s="148"/>
      <c r="C119" s="147">
        <f t="shared" si="26"/>
        <v>0</v>
      </c>
      <c r="D119" s="148"/>
      <c r="E119" s="147">
        <f t="shared" si="27"/>
        <v>0</v>
      </c>
    </row>
    <row r="120" spans="1:5" ht="15" x14ac:dyDescent="0.2">
      <c r="A120" s="144"/>
      <c r="B120" s="343" t="s">
        <v>144</v>
      </c>
      <c r="C120" s="344"/>
      <c r="D120" s="344"/>
      <c r="E120" s="345"/>
    </row>
    <row r="121" spans="1:5" ht="14.25" x14ac:dyDescent="0.2">
      <c r="A121" s="144"/>
      <c r="B121" s="149" t="s">
        <v>128</v>
      </c>
      <c r="C121" s="147" t="s">
        <v>139</v>
      </c>
      <c r="D121" s="149" t="s">
        <v>139</v>
      </c>
      <c r="E121" s="147" t="s">
        <v>113</v>
      </c>
    </row>
    <row r="122" spans="1:5" ht="15" x14ac:dyDescent="0.25">
      <c r="A122" s="145" t="s">
        <v>184</v>
      </c>
      <c r="B122" s="148"/>
      <c r="C122" s="147">
        <f>SUM(B122/1000)</f>
        <v>0</v>
      </c>
      <c r="D122" s="148"/>
      <c r="E122" s="147">
        <f>SUM(D122/2)</f>
        <v>0</v>
      </c>
    </row>
    <row r="123" spans="1:5" ht="15" x14ac:dyDescent="0.25">
      <c r="A123" s="145" t="s">
        <v>185</v>
      </c>
      <c r="B123" s="148"/>
      <c r="C123" s="147">
        <f t="shared" ref="C123:C124" si="28">SUM(B123/1000)</f>
        <v>0</v>
      </c>
      <c r="D123" s="148"/>
      <c r="E123" s="147">
        <f t="shared" ref="E123:E124" si="29">SUM(D123/2)</f>
        <v>0</v>
      </c>
    </row>
    <row r="124" spans="1:5" ht="15" x14ac:dyDescent="0.25">
      <c r="A124" s="145" t="s">
        <v>168</v>
      </c>
      <c r="B124" s="148"/>
      <c r="C124" s="147">
        <f t="shared" si="28"/>
        <v>0</v>
      </c>
      <c r="D124" s="148"/>
      <c r="E124" s="147">
        <f t="shared" si="29"/>
        <v>0</v>
      </c>
    </row>
    <row r="125" spans="1:5" ht="15" x14ac:dyDescent="0.2">
      <c r="A125" s="144"/>
      <c r="B125" s="343" t="s">
        <v>145</v>
      </c>
      <c r="C125" s="344"/>
      <c r="D125" s="344"/>
      <c r="E125" s="345"/>
    </row>
    <row r="126" spans="1:5" ht="14.25" x14ac:dyDescent="0.2">
      <c r="A126" s="144"/>
      <c r="B126" s="149" t="s">
        <v>128</v>
      </c>
      <c r="C126" s="147" t="s">
        <v>139</v>
      </c>
      <c r="D126" s="149" t="s">
        <v>139</v>
      </c>
      <c r="E126" s="147" t="s">
        <v>113</v>
      </c>
    </row>
    <row r="127" spans="1:5" ht="15" x14ac:dyDescent="0.25">
      <c r="A127" s="145" t="s">
        <v>184</v>
      </c>
      <c r="B127" s="148"/>
      <c r="C127" s="147">
        <f>SUM(B127/700)</f>
        <v>0</v>
      </c>
      <c r="D127" s="148"/>
      <c r="E127" s="147">
        <f>SUM(D127/2.86)</f>
        <v>0</v>
      </c>
    </row>
    <row r="128" spans="1:5" ht="15" x14ac:dyDescent="0.25">
      <c r="A128" s="145" t="s">
        <v>185</v>
      </c>
      <c r="B128" s="148"/>
      <c r="C128" s="147">
        <f t="shared" ref="C128:C129" si="30">SUM(B128/700)</f>
        <v>0</v>
      </c>
      <c r="D128" s="148"/>
      <c r="E128" s="147">
        <f t="shared" ref="E128:E129" si="31">SUM(D128/2.86)</f>
        <v>0</v>
      </c>
    </row>
    <row r="129" spans="1:5" ht="15" x14ac:dyDescent="0.25">
      <c r="A129" s="145" t="s">
        <v>168</v>
      </c>
      <c r="B129" s="148"/>
      <c r="C129" s="147">
        <f t="shared" si="30"/>
        <v>0</v>
      </c>
      <c r="D129" s="148"/>
      <c r="E129" s="147">
        <f t="shared" si="31"/>
        <v>0</v>
      </c>
    </row>
    <row r="130" spans="1:5" ht="15" x14ac:dyDescent="0.2">
      <c r="A130" s="144"/>
      <c r="B130" s="343" t="s">
        <v>146</v>
      </c>
      <c r="C130" s="344"/>
      <c r="D130" s="344"/>
      <c r="E130" s="345"/>
    </row>
    <row r="131" spans="1:5" ht="14.25" x14ac:dyDescent="0.2">
      <c r="A131" s="144"/>
      <c r="B131" s="149" t="s">
        <v>128</v>
      </c>
      <c r="C131" s="147" t="s">
        <v>139</v>
      </c>
      <c r="D131" s="149" t="s">
        <v>139</v>
      </c>
      <c r="E131" s="147" t="s">
        <v>113</v>
      </c>
    </row>
    <row r="132" spans="1:5" ht="15" x14ac:dyDescent="0.25">
      <c r="A132" s="145" t="s">
        <v>184</v>
      </c>
      <c r="B132" s="148"/>
      <c r="C132" s="147">
        <f>SUM(B132/400)</f>
        <v>0</v>
      </c>
      <c r="D132" s="148"/>
      <c r="E132" s="147">
        <f>SUM(D132/5)</f>
        <v>0</v>
      </c>
    </row>
    <row r="133" spans="1:5" ht="15" x14ac:dyDescent="0.25">
      <c r="A133" s="145" t="s">
        <v>185</v>
      </c>
      <c r="B133" s="148"/>
      <c r="C133" s="147">
        <f t="shared" ref="C133:C134" si="32">SUM(B133/400)</f>
        <v>0</v>
      </c>
      <c r="D133" s="148"/>
      <c r="E133" s="147">
        <f t="shared" ref="E133:E134" si="33">SUM(D133/5)</f>
        <v>0</v>
      </c>
    </row>
    <row r="134" spans="1:5" ht="15" x14ac:dyDescent="0.25">
      <c r="A134" s="145" t="s">
        <v>168</v>
      </c>
      <c r="B134" s="148"/>
      <c r="C134" s="147">
        <f t="shared" si="32"/>
        <v>0</v>
      </c>
      <c r="D134" s="148"/>
      <c r="E134" s="147">
        <f t="shared" si="33"/>
        <v>0</v>
      </c>
    </row>
    <row r="135" spans="1:5" ht="15" x14ac:dyDescent="0.2">
      <c r="A135" s="144"/>
      <c r="B135" s="343" t="s">
        <v>147</v>
      </c>
      <c r="C135" s="344"/>
      <c r="D135" s="344"/>
      <c r="E135" s="345"/>
    </row>
    <row r="136" spans="1:5" ht="14.25" x14ac:dyDescent="0.2">
      <c r="A136" s="144"/>
      <c r="B136" s="149" t="s">
        <v>128</v>
      </c>
      <c r="C136" s="147" t="s">
        <v>139</v>
      </c>
      <c r="D136" s="149" t="s">
        <v>139</v>
      </c>
      <c r="E136" s="147" t="s">
        <v>113</v>
      </c>
    </row>
    <row r="137" spans="1:5" ht="15" x14ac:dyDescent="0.25">
      <c r="A137" s="145" t="s">
        <v>184</v>
      </c>
      <c r="B137" s="148"/>
      <c r="C137" s="147">
        <f>SUM(B137/500)</f>
        <v>0</v>
      </c>
      <c r="D137" s="148"/>
      <c r="E137" s="147">
        <f>SUM(D137/4)</f>
        <v>0</v>
      </c>
    </row>
    <row r="138" spans="1:5" ht="15" x14ac:dyDescent="0.25">
      <c r="A138" s="145" t="s">
        <v>185</v>
      </c>
      <c r="B138" s="148"/>
      <c r="C138" s="147">
        <f t="shared" ref="C138:C139" si="34">SUM(B138/500)</f>
        <v>0</v>
      </c>
      <c r="D138" s="148"/>
      <c r="E138" s="147">
        <f t="shared" ref="E138:E139" si="35">SUM(D138/4)</f>
        <v>0</v>
      </c>
    </row>
    <row r="139" spans="1:5" ht="15" x14ac:dyDescent="0.25">
      <c r="A139" s="145" t="s">
        <v>168</v>
      </c>
      <c r="B139" s="148"/>
      <c r="C139" s="147">
        <f t="shared" si="34"/>
        <v>0</v>
      </c>
      <c r="D139" s="148"/>
      <c r="E139" s="147">
        <f t="shared" si="35"/>
        <v>0</v>
      </c>
    </row>
    <row r="140" spans="1:5" ht="15" x14ac:dyDescent="0.2">
      <c r="A140" s="144"/>
      <c r="B140" s="343" t="s">
        <v>148</v>
      </c>
      <c r="C140" s="344"/>
      <c r="D140" s="344"/>
      <c r="E140" s="345"/>
    </row>
    <row r="141" spans="1:5" ht="14.25" x14ac:dyDescent="0.2">
      <c r="A141" s="144"/>
      <c r="B141" s="150" t="s">
        <v>128</v>
      </c>
      <c r="C141" s="151" t="s">
        <v>149</v>
      </c>
      <c r="D141" s="151" t="s">
        <v>149</v>
      </c>
      <c r="E141" s="151" t="s">
        <v>113</v>
      </c>
    </row>
    <row r="142" spans="1:5" ht="15" x14ac:dyDescent="0.25">
      <c r="A142" s="145" t="s">
        <v>184</v>
      </c>
      <c r="B142" s="148"/>
      <c r="C142" s="151">
        <f>SUM(B142/26)</f>
        <v>0</v>
      </c>
      <c r="D142" s="148"/>
      <c r="E142" s="151">
        <f>SUM(D142/76.92)</f>
        <v>0</v>
      </c>
    </row>
    <row r="143" spans="1:5" ht="15" x14ac:dyDescent="0.25">
      <c r="A143" s="145" t="s">
        <v>185</v>
      </c>
      <c r="B143" s="148"/>
      <c r="C143" s="151">
        <f t="shared" ref="C143:C144" si="36">SUM(B143/26)</f>
        <v>0</v>
      </c>
      <c r="D143" s="148"/>
      <c r="E143" s="151">
        <f t="shared" ref="E143:E144" si="37">SUM(D143/76.92)</f>
        <v>0</v>
      </c>
    </row>
    <row r="144" spans="1:5" ht="15" x14ac:dyDescent="0.25">
      <c r="A144" s="145" t="s">
        <v>168</v>
      </c>
      <c r="B144" s="148"/>
      <c r="C144" s="151">
        <f t="shared" si="36"/>
        <v>0</v>
      </c>
      <c r="D144" s="148"/>
      <c r="E144" s="151">
        <f t="shared" si="37"/>
        <v>0</v>
      </c>
    </row>
    <row r="145" spans="1:5" ht="15" x14ac:dyDescent="0.2">
      <c r="A145" s="144"/>
      <c r="B145" s="343" t="s">
        <v>150</v>
      </c>
      <c r="C145" s="344"/>
      <c r="D145" s="344"/>
      <c r="E145" s="345"/>
    </row>
    <row r="146" spans="1:5" ht="14.25" x14ac:dyDescent="0.2">
      <c r="A146" s="144"/>
      <c r="B146" s="150" t="s">
        <v>128</v>
      </c>
      <c r="C146" s="151" t="s">
        <v>149</v>
      </c>
      <c r="D146" s="151" t="s">
        <v>149</v>
      </c>
      <c r="E146" s="151" t="s">
        <v>113</v>
      </c>
    </row>
    <row r="147" spans="1:5" ht="15" x14ac:dyDescent="0.25">
      <c r="A147" s="145" t="s">
        <v>184</v>
      </c>
      <c r="B147" s="148"/>
      <c r="C147" s="151">
        <f>SUM(B147/30)</f>
        <v>0</v>
      </c>
      <c r="D147" s="148"/>
      <c r="E147" s="151">
        <f>SUM(D147/66.67)</f>
        <v>0</v>
      </c>
    </row>
    <row r="148" spans="1:5" ht="15" x14ac:dyDescent="0.25">
      <c r="A148" s="145" t="s">
        <v>185</v>
      </c>
      <c r="B148" s="148"/>
      <c r="C148" s="151">
        <f t="shared" ref="C148:C149" si="38">SUM(B148/30)</f>
        <v>0</v>
      </c>
      <c r="D148" s="148"/>
      <c r="E148" s="151">
        <f t="shared" ref="E148:E149" si="39">SUM(D148/66.67)</f>
        <v>0</v>
      </c>
    </row>
    <row r="149" spans="1:5" ht="15" x14ac:dyDescent="0.25">
      <c r="A149" s="145" t="s">
        <v>168</v>
      </c>
      <c r="B149" s="148"/>
      <c r="C149" s="151">
        <f t="shared" si="38"/>
        <v>0</v>
      </c>
      <c r="D149" s="148"/>
      <c r="E149" s="151">
        <f t="shared" si="39"/>
        <v>0</v>
      </c>
    </row>
    <row r="150" spans="1:5" ht="15" x14ac:dyDescent="0.2">
      <c r="A150" s="144"/>
      <c r="B150" s="343" t="s">
        <v>151</v>
      </c>
      <c r="C150" s="344"/>
      <c r="D150" s="344"/>
      <c r="E150" s="345"/>
    </row>
    <row r="151" spans="1:5" ht="14.25" x14ac:dyDescent="0.2">
      <c r="A151" s="144"/>
      <c r="B151" s="150" t="s">
        <v>128</v>
      </c>
      <c r="C151" s="151" t="s">
        <v>149</v>
      </c>
      <c r="D151" s="151" t="s">
        <v>149</v>
      </c>
      <c r="E151" s="151" t="s">
        <v>113</v>
      </c>
    </row>
    <row r="152" spans="1:5" ht="15" x14ac:dyDescent="0.25">
      <c r="A152" s="145" t="s">
        <v>184</v>
      </c>
      <c r="B152" s="148"/>
      <c r="C152" s="151">
        <f>SUM(B152/25.33)</f>
        <v>0</v>
      </c>
      <c r="D152" s="148"/>
      <c r="E152" s="151">
        <f>SUM(D152/78.96)</f>
        <v>0</v>
      </c>
    </row>
    <row r="153" spans="1:5" ht="15" x14ac:dyDescent="0.25">
      <c r="A153" s="145" t="s">
        <v>185</v>
      </c>
      <c r="B153" s="148"/>
      <c r="C153" s="151">
        <f t="shared" ref="C153:C154" si="40">SUM(B153/25.33)</f>
        <v>0</v>
      </c>
      <c r="D153" s="148"/>
      <c r="E153" s="151">
        <f t="shared" ref="E153:E154" si="41">SUM(D153/78.96)</f>
        <v>0</v>
      </c>
    </row>
    <row r="154" spans="1:5" ht="15" x14ac:dyDescent="0.25">
      <c r="A154" s="145" t="s">
        <v>168</v>
      </c>
      <c r="B154" s="148"/>
      <c r="C154" s="151">
        <f t="shared" si="40"/>
        <v>0</v>
      </c>
      <c r="D154" s="148"/>
      <c r="E154" s="151">
        <f t="shared" si="41"/>
        <v>0</v>
      </c>
    </row>
    <row r="155" spans="1:5" ht="15" x14ac:dyDescent="0.2">
      <c r="A155" s="144"/>
      <c r="B155" s="343" t="s">
        <v>152</v>
      </c>
      <c r="C155" s="344"/>
      <c r="D155" s="344"/>
      <c r="E155" s="345"/>
    </row>
    <row r="156" spans="1:5" ht="14.25" x14ac:dyDescent="0.2">
      <c r="A156" s="144"/>
      <c r="B156" s="150" t="s">
        <v>128</v>
      </c>
      <c r="C156" s="151" t="s">
        <v>149</v>
      </c>
      <c r="D156" s="151" t="s">
        <v>149</v>
      </c>
      <c r="E156" s="151" t="s">
        <v>113</v>
      </c>
    </row>
    <row r="157" spans="1:5" ht="15" x14ac:dyDescent="0.25">
      <c r="A157" s="145" t="s">
        <v>184</v>
      </c>
      <c r="B157" s="148"/>
      <c r="C157" s="151">
        <f>SUM(B157/2.5)</f>
        <v>0</v>
      </c>
      <c r="D157" s="148"/>
      <c r="E157" s="151">
        <f>SUM(D157/800)</f>
        <v>0</v>
      </c>
    </row>
    <row r="158" spans="1:5" ht="15" x14ac:dyDescent="0.25">
      <c r="A158" s="145" t="s">
        <v>185</v>
      </c>
      <c r="B158" s="148"/>
      <c r="C158" s="151">
        <f t="shared" ref="C158:C159" si="42">SUM(B158/2.5)</f>
        <v>0</v>
      </c>
      <c r="D158" s="148"/>
      <c r="E158" s="151">
        <f t="shared" ref="E158:E159" si="43">SUM(D158/800)</f>
        <v>0</v>
      </c>
    </row>
    <row r="159" spans="1:5" ht="15" x14ac:dyDescent="0.25">
      <c r="A159" s="145" t="s">
        <v>168</v>
      </c>
      <c r="B159" s="148"/>
      <c r="C159" s="151">
        <f t="shared" si="42"/>
        <v>0</v>
      </c>
      <c r="D159" s="148"/>
      <c r="E159" s="151">
        <f t="shared" si="43"/>
        <v>0</v>
      </c>
    </row>
    <row r="160" spans="1:5" ht="15" x14ac:dyDescent="0.2">
      <c r="A160" s="144"/>
      <c r="B160" s="343" t="s">
        <v>153</v>
      </c>
      <c r="C160" s="344"/>
      <c r="D160" s="344"/>
      <c r="E160" s="345"/>
    </row>
    <row r="161" spans="1:5" ht="14.25" x14ac:dyDescent="0.2">
      <c r="A161" s="144"/>
      <c r="B161" s="149" t="s">
        <v>128</v>
      </c>
      <c r="C161" s="147" t="s">
        <v>139</v>
      </c>
      <c r="D161" s="149" t="s">
        <v>139</v>
      </c>
      <c r="E161" s="147" t="s">
        <v>113</v>
      </c>
    </row>
    <row r="162" spans="1:5" ht="15" x14ac:dyDescent="0.25">
      <c r="A162" s="145" t="s">
        <v>184</v>
      </c>
      <c r="B162" s="148"/>
      <c r="C162" s="147">
        <f>SUM(B162/4000)</f>
        <v>0</v>
      </c>
      <c r="D162" s="148"/>
      <c r="E162" s="147">
        <f>SUM(D162/0.5)</f>
        <v>0</v>
      </c>
    </row>
    <row r="163" spans="1:5" ht="15" x14ac:dyDescent="0.25">
      <c r="A163" s="145" t="s">
        <v>185</v>
      </c>
      <c r="B163" s="148"/>
      <c r="C163" s="147">
        <f t="shared" ref="C163:C164" si="44">SUM(B163/4000)</f>
        <v>0</v>
      </c>
      <c r="D163" s="148"/>
      <c r="E163" s="147">
        <f t="shared" ref="E163:E164" si="45">SUM(D163/0.5)</f>
        <v>0</v>
      </c>
    </row>
    <row r="164" spans="1:5" ht="15" x14ac:dyDescent="0.25">
      <c r="A164" s="145" t="s">
        <v>168</v>
      </c>
      <c r="B164" s="148"/>
      <c r="C164" s="147">
        <f t="shared" si="44"/>
        <v>0</v>
      </c>
      <c r="D164" s="148"/>
      <c r="E164" s="147">
        <f t="shared" si="45"/>
        <v>0</v>
      </c>
    </row>
    <row r="165" spans="1:5" ht="15" x14ac:dyDescent="0.2">
      <c r="A165" s="144"/>
      <c r="B165" s="349" t="s">
        <v>154</v>
      </c>
      <c r="C165" s="350"/>
      <c r="D165" s="350"/>
      <c r="E165" s="351"/>
    </row>
    <row r="166" spans="1:5" ht="14.25" x14ac:dyDescent="0.2">
      <c r="A166" s="144"/>
      <c r="B166" s="149" t="s">
        <v>128</v>
      </c>
      <c r="C166" s="147" t="s">
        <v>139</v>
      </c>
      <c r="D166" s="149" t="s">
        <v>139</v>
      </c>
      <c r="E166" s="152" t="s">
        <v>113</v>
      </c>
    </row>
    <row r="167" spans="1:5" ht="15" x14ac:dyDescent="0.25">
      <c r="A167" s="145" t="s">
        <v>184</v>
      </c>
      <c r="B167" s="148"/>
      <c r="C167" s="147">
        <f>SUM(B167/4140)</f>
        <v>0</v>
      </c>
      <c r="D167" s="148"/>
      <c r="E167" s="153">
        <f>SUM(D167*2.071)</f>
        <v>0</v>
      </c>
    </row>
    <row r="168" spans="1:5" ht="15" x14ac:dyDescent="0.25">
      <c r="A168" s="145" t="s">
        <v>185</v>
      </c>
      <c r="B168" s="148"/>
      <c r="C168" s="147">
        <f t="shared" ref="C168:C169" si="46">SUM(B168/4140)</f>
        <v>0</v>
      </c>
      <c r="D168" s="148"/>
      <c r="E168" s="153">
        <f t="shared" ref="E168:E169" si="47">SUM(D168*2.071)</f>
        <v>0</v>
      </c>
    </row>
    <row r="169" spans="1:5" ht="15" x14ac:dyDescent="0.25">
      <c r="A169" s="145" t="s">
        <v>168</v>
      </c>
      <c r="B169" s="148"/>
      <c r="C169" s="147">
        <f t="shared" si="46"/>
        <v>0</v>
      </c>
      <c r="D169" s="148"/>
      <c r="E169" s="153">
        <f t="shared" si="47"/>
        <v>0</v>
      </c>
    </row>
    <row r="170" spans="1:5" ht="15" x14ac:dyDescent="0.2">
      <c r="A170" s="144"/>
      <c r="B170" s="343" t="s">
        <v>155</v>
      </c>
      <c r="C170" s="344"/>
      <c r="D170" s="344"/>
      <c r="E170" s="345"/>
    </row>
    <row r="171" spans="1:5" ht="14.25" x14ac:dyDescent="0.2">
      <c r="A171" s="144"/>
      <c r="B171" s="149" t="s">
        <v>128</v>
      </c>
      <c r="C171" s="147" t="s">
        <v>156</v>
      </c>
      <c r="D171" s="147" t="s">
        <v>156</v>
      </c>
      <c r="E171" s="147" t="s">
        <v>113</v>
      </c>
    </row>
    <row r="172" spans="1:5" ht="15" x14ac:dyDescent="0.25">
      <c r="A172" s="145" t="s">
        <v>184</v>
      </c>
      <c r="B172" s="148"/>
      <c r="C172" s="147">
        <f>SUM(B172/412.5)</f>
        <v>0</v>
      </c>
      <c r="D172" s="148"/>
      <c r="E172" s="147">
        <f>SUM(D172/4.85)</f>
        <v>0</v>
      </c>
    </row>
    <row r="173" spans="1:5" ht="15" x14ac:dyDescent="0.25">
      <c r="A173" s="145" t="s">
        <v>185</v>
      </c>
      <c r="B173" s="148"/>
      <c r="C173" s="147">
        <f t="shared" ref="C173:C174" si="48">SUM(B173/412.5)</f>
        <v>0</v>
      </c>
      <c r="D173" s="148"/>
      <c r="E173" s="147">
        <f t="shared" ref="E173:E174" si="49">SUM(D173/4.85)</f>
        <v>0</v>
      </c>
    </row>
    <row r="174" spans="1:5" ht="15" x14ac:dyDescent="0.25">
      <c r="A174" s="145" t="s">
        <v>168</v>
      </c>
      <c r="B174" s="148"/>
      <c r="C174" s="147">
        <f t="shared" si="48"/>
        <v>0</v>
      </c>
      <c r="D174" s="148"/>
      <c r="E174" s="147">
        <f t="shared" si="49"/>
        <v>0</v>
      </c>
    </row>
    <row r="175" spans="1:5" ht="15" x14ac:dyDescent="0.2">
      <c r="A175" s="144"/>
      <c r="B175" s="343" t="s">
        <v>157</v>
      </c>
      <c r="C175" s="344"/>
      <c r="D175" s="344"/>
      <c r="E175" s="345"/>
    </row>
    <row r="176" spans="1:5" ht="14.25" x14ac:dyDescent="0.2">
      <c r="A176" s="144"/>
      <c r="B176" s="149" t="s">
        <v>128</v>
      </c>
      <c r="C176" s="147" t="s">
        <v>158</v>
      </c>
      <c r="D176" s="147" t="s">
        <v>158</v>
      </c>
      <c r="E176" s="147" t="s">
        <v>113</v>
      </c>
    </row>
    <row r="177" spans="1:5" ht="15" x14ac:dyDescent="0.25">
      <c r="A177" s="145" t="s">
        <v>184</v>
      </c>
      <c r="B177" s="148"/>
      <c r="C177" s="147">
        <f>SUM(B177/8)</f>
        <v>0</v>
      </c>
      <c r="D177" s="148"/>
      <c r="E177" s="147">
        <f>SUM(D177/250)</f>
        <v>0</v>
      </c>
    </row>
    <row r="178" spans="1:5" ht="15" x14ac:dyDescent="0.25">
      <c r="A178" s="145" t="s">
        <v>185</v>
      </c>
      <c r="B178" s="148"/>
      <c r="C178" s="147">
        <f t="shared" ref="C178:C179" si="50">SUM(B178/8)</f>
        <v>0</v>
      </c>
      <c r="D178" s="148"/>
      <c r="E178" s="147">
        <f t="shared" ref="E178:E179" si="51">SUM(D178/250)</f>
        <v>0</v>
      </c>
    </row>
    <row r="179" spans="1:5" ht="15" x14ac:dyDescent="0.25">
      <c r="A179" s="145" t="s">
        <v>168</v>
      </c>
      <c r="B179" s="148"/>
      <c r="C179" s="147">
        <f t="shared" si="50"/>
        <v>0</v>
      </c>
      <c r="D179" s="148"/>
      <c r="E179" s="147">
        <f t="shared" si="51"/>
        <v>0</v>
      </c>
    </row>
    <row r="180" spans="1:5" ht="15" x14ac:dyDescent="0.2">
      <c r="A180" s="144"/>
      <c r="B180" s="343" t="s">
        <v>159</v>
      </c>
      <c r="C180" s="344"/>
      <c r="D180" s="344"/>
      <c r="E180" s="345"/>
    </row>
    <row r="181" spans="1:5" ht="14.25" x14ac:dyDescent="0.2">
      <c r="A181" s="144"/>
      <c r="B181" s="150" t="s">
        <v>128</v>
      </c>
      <c r="C181" s="151" t="s">
        <v>160</v>
      </c>
      <c r="D181" s="151" t="s">
        <v>160</v>
      </c>
      <c r="E181" s="151" t="s">
        <v>113</v>
      </c>
    </row>
    <row r="182" spans="1:5" ht="15" x14ac:dyDescent="0.25">
      <c r="A182" s="145" t="s">
        <v>184</v>
      </c>
      <c r="B182" s="148"/>
      <c r="C182" s="151">
        <f>SUM(B182/0.625)</f>
        <v>0</v>
      </c>
      <c r="D182" s="148"/>
      <c r="E182" s="151">
        <f>SUM(D182/3200)</f>
        <v>0</v>
      </c>
    </row>
    <row r="183" spans="1:5" ht="15" x14ac:dyDescent="0.25">
      <c r="A183" s="145" t="s">
        <v>185</v>
      </c>
      <c r="B183" s="148"/>
      <c r="C183" s="151">
        <f t="shared" ref="C183:C184" si="52">SUM(B183/0.625)</f>
        <v>0</v>
      </c>
      <c r="D183" s="148"/>
      <c r="E183" s="151">
        <f t="shared" ref="E183:E184" si="53">SUM(D183/3200)</f>
        <v>0</v>
      </c>
    </row>
    <row r="184" spans="1:5" ht="15" x14ac:dyDescent="0.25">
      <c r="A184" s="145" t="s">
        <v>168</v>
      </c>
      <c r="B184" s="148"/>
      <c r="C184" s="151">
        <f t="shared" si="52"/>
        <v>0</v>
      </c>
      <c r="D184" s="148"/>
      <c r="E184" s="151">
        <f t="shared" si="53"/>
        <v>0</v>
      </c>
    </row>
    <row r="185" spans="1:5" ht="15" x14ac:dyDescent="0.2">
      <c r="A185" s="144"/>
      <c r="B185" s="343" t="s">
        <v>161</v>
      </c>
      <c r="C185" s="344"/>
      <c r="D185" s="344"/>
      <c r="E185" s="345"/>
    </row>
    <row r="186" spans="1:5" ht="14.25" x14ac:dyDescent="0.2">
      <c r="A186" s="144"/>
      <c r="B186" s="149" t="s">
        <v>128</v>
      </c>
      <c r="C186" s="147" t="s">
        <v>162</v>
      </c>
      <c r="D186" s="149" t="s">
        <v>162</v>
      </c>
      <c r="E186" s="147" t="s">
        <v>113</v>
      </c>
    </row>
    <row r="187" spans="1:5" ht="15" x14ac:dyDescent="0.25">
      <c r="A187" s="145" t="s">
        <v>184</v>
      </c>
      <c r="B187" s="148"/>
      <c r="C187" s="147">
        <f>SUM(B187/4.5)</f>
        <v>0</v>
      </c>
      <c r="D187" s="148"/>
      <c r="E187" s="147">
        <f>SUM(D187/444.44)</f>
        <v>0</v>
      </c>
    </row>
    <row r="188" spans="1:5" ht="15" x14ac:dyDescent="0.25">
      <c r="A188" s="145" t="s">
        <v>185</v>
      </c>
      <c r="B188" s="148"/>
      <c r="C188" s="147">
        <f t="shared" ref="C188:C189" si="54">SUM(B188/4.5)</f>
        <v>0</v>
      </c>
      <c r="D188" s="148"/>
      <c r="E188" s="147">
        <f t="shared" ref="E188:E189" si="55">SUM(D188/444.44)</f>
        <v>0</v>
      </c>
    </row>
    <row r="189" spans="1:5" ht="15" x14ac:dyDescent="0.25">
      <c r="A189" s="145" t="s">
        <v>168</v>
      </c>
      <c r="B189" s="148"/>
      <c r="C189" s="147">
        <f t="shared" si="54"/>
        <v>0</v>
      </c>
      <c r="D189" s="148"/>
      <c r="E189" s="147">
        <f t="shared" si="55"/>
        <v>0</v>
      </c>
    </row>
    <row r="190" spans="1:5" ht="15" x14ac:dyDescent="0.2">
      <c r="A190" s="144"/>
      <c r="B190" s="343" t="s">
        <v>163</v>
      </c>
      <c r="C190" s="344"/>
      <c r="D190" s="344"/>
      <c r="E190" s="345"/>
    </row>
    <row r="191" spans="1:5" ht="14.25" x14ac:dyDescent="0.2">
      <c r="A191" s="144"/>
      <c r="B191" s="149" t="s">
        <v>128</v>
      </c>
      <c r="C191" s="147" t="s">
        <v>139</v>
      </c>
      <c r="D191" s="149" t="s">
        <v>139</v>
      </c>
      <c r="E191" s="147" t="s">
        <v>113</v>
      </c>
    </row>
    <row r="192" spans="1:5" ht="15" x14ac:dyDescent="0.25">
      <c r="A192" s="145" t="s">
        <v>184</v>
      </c>
      <c r="B192" s="148"/>
      <c r="C192" s="147">
        <f>SUM(B192/285.71)</f>
        <v>0</v>
      </c>
      <c r="D192" s="148"/>
      <c r="E192" s="147">
        <f>SUM(D192/7)</f>
        <v>0</v>
      </c>
    </row>
    <row r="193" spans="1:5" ht="15" x14ac:dyDescent="0.25">
      <c r="A193" s="145" t="s">
        <v>185</v>
      </c>
      <c r="B193" s="148"/>
      <c r="C193" s="147">
        <f t="shared" ref="C193:C194" si="56">SUM(B193/285.71)</f>
        <v>0</v>
      </c>
      <c r="D193" s="148"/>
      <c r="E193" s="147">
        <f t="shared" ref="E193:E194" si="57">SUM(D193/7)</f>
        <v>0</v>
      </c>
    </row>
    <row r="194" spans="1:5" ht="15" x14ac:dyDescent="0.25">
      <c r="A194" s="145" t="s">
        <v>168</v>
      </c>
      <c r="B194" s="148"/>
      <c r="C194" s="147">
        <f t="shared" si="56"/>
        <v>0</v>
      </c>
      <c r="D194" s="148"/>
      <c r="E194" s="147">
        <f t="shared" si="57"/>
        <v>0</v>
      </c>
    </row>
    <row r="195" spans="1:5" ht="15" x14ac:dyDescent="0.2">
      <c r="A195" s="144"/>
      <c r="B195" s="343" t="s">
        <v>164</v>
      </c>
      <c r="C195" s="344"/>
      <c r="D195" s="344"/>
      <c r="E195" s="345"/>
    </row>
    <row r="196" spans="1:5" ht="14.25" x14ac:dyDescent="0.2">
      <c r="A196" s="144"/>
      <c r="B196" s="149" t="s">
        <v>128</v>
      </c>
      <c r="C196" s="147" t="s">
        <v>139</v>
      </c>
      <c r="D196" s="149" t="s">
        <v>139</v>
      </c>
      <c r="E196" s="147" t="s">
        <v>113</v>
      </c>
    </row>
    <row r="197" spans="1:5" ht="15" x14ac:dyDescent="0.25">
      <c r="A197" s="145" t="s">
        <v>184</v>
      </c>
      <c r="B197" s="148"/>
      <c r="C197" s="147">
        <f>SUM(B197/363.64)</f>
        <v>0</v>
      </c>
      <c r="D197" s="148"/>
      <c r="E197" s="147">
        <f>SUM(D197/5.5)</f>
        <v>0</v>
      </c>
    </row>
    <row r="198" spans="1:5" ht="15" x14ac:dyDescent="0.25">
      <c r="A198" s="145" t="s">
        <v>185</v>
      </c>
      <c r="B198" s="148"/>
      <c r="C198" s="147">
        <f t="shared" ref="C198:C199" si="58">SUM(B198/363.64)</f>
        <v>0</v>
      </c>
      <c r="D198" s="148"/>
      <c r="E198" s="147">
        <f t="shared" ref="E198:E199" si="59">SUM(D198/5.5)</f>
        <v>0</v>
      </c>
    </row>
    <row r="199" spans="1:5" ht="15" x14ac:dyDescent="0.25">
      <c r="A199" s="145" t="s">
        <v>168</v>
      </c>
      <c r="B199" s="148"/>
      <c r="C199" s="147">
        <f t="shared" si="58"/>
        <v>0</v>
      </c>
      <c r="D199" s="148"/>
      <c r="E199" s="147">
        <f t="shared" si="59"/>
        <v>0</v>
      </c>
    </row>
  </sheetData>
  <mergeCells count="40">
    <mergeCell ref="B175:E175"/>
    <mergeCell ref="B180:E180"/>
    <mergeCell ref="B185:E185"/>
    <mergeCell ref="B190:E190"/>
    <mergeCell ref="B195:E195"/>
    <mergeCell ref="B170:E170"/>
    <mergeCell ref="B95:E95"/>
    <mergeCell ref="B100:E100"/>
    <mergeCell ref="B105:E105"/>
    <mergeCell ref="B110:E110"/>
    <mergeCell ref="B115:E115"/>
    <mergeCell ref="B120:E120"/>
    <mergeCell ref="B125:E125"/>
    <mergeCell ref="B130:E130"/>
    <mergeCell ref="B135:E135"/>
    <mergeCell ref="B140:E140"/>
    <mergeCell ref="B145:E145"/>
    <mergeCell ref="B150:E150"/>
    <mergeCell ref="B155:E155"/>
    <mergeCell ref="B160:E160"/>
    <mergeCell ref="B165:E165"/>
    <mergeCell ref="B59:E59"/>
    <mergeCell ref="A1:J1"/>
    <mergeCell ref="A2:F2"/>
    <mergeCell ref="A3:J3"/>
    <mergeCell ref="B5:E5"/>
    <mergeCell ref="B11:E11"/>
    <mergeCell ref="B23:E23"/>
    <mergeCell ref="B17:E17"/>
    <mergeCell ref="B29:E29"/>
    <mergeCell ref="B35:E35"/>
    <mergeCell ref="B41:E41"/>
    <mergeCell ref="B47:E47"/>
    <mergeCell ref="B53:E53"/>
    <mergeCell ref="B75:E75"/>
    <mergeCell ref="B80:E80"/>
    <mergeCell ref="B85:E85"/>
    <mergeCell ref="B90:E90"/>
    <mergeCell ref="B65:E65"/>
    <mergeCell ref="B70:E70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4"/>
  <sheetViews>
    <sheetView showZeros="0" zoomScaleNormal="100" workbookViewId="0">
      <selection activeCell="H10" sqref="H10"/>
    </sheetView>
  </sheetViews>
  <sheetFormatPr defaultRowHeight="12.75" x14ac:dyDescent="0.2"/>
  <cols>
    <col min="1" max="1" width="10" customWidth="1"/>
    <col min="2" max="2" width="56.7109375" customWidth="1"/>
    <col min="3" max="3" width="15.140625" bestFit="1" customWidth="1"/>
  </cols>
  <sheetData>
    <row r="1" spans="1:17" s="5" customFormat="1" ht="20.25" x14ac:dyDescent="0.3">
      <c r="A1" s="69" t="s">
        <v>55</v>
      </c>
      <c r="B1" s="70"/>
      <c r="C1" s="70"/>
    </row>
    <row r="2" spans="1:17" s="3" customFormat="1" ht="16.5" thickBot="1" x14ac:dyDescent="0.3">
      <c r="A2" s="120"/>
      <c r="B2" s="102"/>
      <c r="C2" s="118"/>
    </row>
    <row r="3" spans="1:17" s="3" customFormat="1" ht="21.75" x14ac:dyDescent="0.3">
      <c r="A3" s="107" t="s">
        <v>96</v>
      </c>
      <c r="B3" s="11"/>
      <c r="C3" s="115" t="s">
        <v>45</v>
      </c>
    </row>
    <row r="4" spans="1:17" s="3" customFormat="1" ht="18.75" x14ac:dyDescent="0.25">
      <c r="A4" s="73"/>
      <c r="B4" s="11"/>
      <c r="C4" s="72"/>
    </row>
    <row r="5" spans="1:17" x14ac:dyDescent="0.2">
      <c r="A5" s="74"/>
      <c r="B5" s="13"/>
      <c r="C5" s="14" t="s">
        <v>385</v>
      </c>
    </row>
    <row r="6" spans="1:17" s="4" customFormat="1" ht="21.75" x14ac:dyDescent="0.3">
      <c r="A6" s="107" t="s">
        <v>95</v>
      </c>
      <c r="B6" s="67"/>
      <c r="C6" s="67"/>
    </row>
    <row r="7" spans="1:17" s="4" customFormat="1" ht="14.25" x14ac:dyDescent="0.2">
      <c r="A7" s="78"/>
      <c r="B7" s="14"/>
      <c r="C7" s="67"/>
    </row>
    <row r="8" spans="1:17" s="4" customFormat="1" ht="21.75" x14ac:dyDescent="0.3">
      <c r="A8" s="107" t="s">
        <v>97</v>
      </c>
      <c r="B8" s="11"/>
      <c r="C8" s="67"/>
    </row>
    <row r="9" spans="1:17" s="4" customFormat="1" ht="14.25" x14ac:dyDescent="0.2">
      <c r="A9" s="76"/>
      <c r="B9" s="67"/>
      <c r="C9" s="67"/>
    </row>
    <row r="10" spans="1:17" s="4" customFormat="1" ht="14.25" x14ac:dyDescent="0.2">
      <c r="A10" s="76"/>
      <c r="B10" s="67"/>
      <c r="C10" s="67"/>
    </row>
    <row r="11" spans="1:17" x14ac:dyDescent="0.2">
      <c r="A11" s="79" t="s">
        <v>51</v>
      </c>
      <c r="B11" s="80"/>
      <c r="C11" s="80"/>
    </row>
    <row r="12" spans="1:17" x14ac:dyDescent="0.2">
      <c r="A12" s="81"/>
      <c r="B12" s="82" t="s">
        <v>52</v>
      </c>
      <c r="C12" s="80"/>
    </row>
    <row r="13" spans="1:17" x14ac:dyDescent="0.2">
      <c r="A13" s="81"/>
      <c r="B13" s="82"/>
      <c r="C13" s="80"/>
    </row>
    <row r="14" spans="1:17" s="2" customFormat="1" ht="15.75" x14ac:dyDescent="0.25">
      <c r="A14" s="189" t="s">
        <v>0</v>
      </c>
      <c r="B14" s="190" t="s">
        <v>42</v>
      </c>
      <c r="C14" s="191" t="s">
        <v>45</v>
      </c>
      <c r="D14" s="3"/>
      <c r="L14" s="3"/>
      <c r="M14" s="3"/>
      <c r="N14" s="3"/>
      <c r="O14" s="3"/>
      <c r="P14" s="3"/>
      <c r="Q14" s="3"/>
    </row>
    <row r="15" spans="1:17" s="2" customFormat="1" ht="15.75" x14ac:dyDescent="0.25">
      <c r="A15" s="193" t="s">
        <v>3</v>
      </c>
      <c r="B15" s="138" t="s">
        <v>40</v>
      </c>
      <c r="C15" s="194">
        <f>'3. Residential Conversions'!B61</f>
        <v>0</v>
      </c>
      <c r="L15" s="3"/>
      <c r="M15" s="3"/>
      <c r="N15" s="3"/>
      <c r="O15" s="3"/>
      <c r="P15" s="3"/>
      <c r="Q15" s="3"/>
    </row>
    <row r="16" spans="1:17" s="2" customFormat="1" ht="15.75" x14ac:dyDescent="0.25">
      <c r="A16" s="193" t="s">
        <v>4</v>
      </c>
      <c r="B16" s="138" t="s">
        <v>107</v>
      </c>
      <c r="C16" s="196">
        <f>'3. Residential Conversions'!B62</f>
        <v>0</v>
      </c>
      <c r="L16" s="3"/>
      <c r="M16" s="3"/>
      <c r="N16" s="3"/>
      <c r="O16" s="3"/>
      <c r="P16" s="3"/>
      <c r="Q16" s="3"/>
    </row>
    <row r="17" spans="1:17" s="2" customFormat="1" ht="15.75" x14ac:dyDescent="0.25">
      <c r="A17" s="193" t="s">
        <v>5</v>
      </c>
      <c r="B17" s="138" t="s">
        <v>6</v>
      </c>
      <c r="C17" s="198">
        <f>'3. Residential Conversions'!B63</f>
        <v>0</v>
      </c>
      <c r="L17" s="3"/>
      <c r="M17" s="3"/>
      <c r="N17" s="3"/>
      <c r="O17" s="3"/>
      <c r="P17" s="3"/>
      <c r="Q17" s="3"/>
    </row>
    <row r="18" spans="1:17" s="2" customFormat="1" ht="15.75" x14ac:dyDescent="0.25">
      <c r="A18" s="193" t="s">
        <v>7</v>
      </c>
      <c r="B18" s="138" t="s">
        <v>56</v>
      </c>
      <c r="C18" s="200">
        <f>'3. Residential Conversions'!B64</f>
        <v>0</v>
      </c>
      <c r="L18" s="3"/>
      <c r="M18" s="3"/>
      <c r="N18" s="3"/>
      <c r="O18" s="3"/>
      <c r="P18" s="3"/>
      <c r="Q18" s="3"/>
    </row>
    <row r="19" spans="1:17" s="2" customFormat="1" ht="15.75" x14ac:dyDescent="0.25">
      <c r="A19" s="193" t="s">
        <v>8</v>
      </c>
      <c r="B19" s="138" t="s">
        <v>57</v>
      </c>
      <c r="C19" s="202">
        <f>'3. Residential Conversions'!B65</f>
        <v>0</v>
      </c>
      <c r="L19" s="3"/>
      <c r="M19" s="3"/>
      <c r="N19" s="3"/>
      <c r="O19" s="3"/>
      <c r="P19" s="3"/>
      <c r="Q19" s="3"/>
    </row>
    <row r="20" spans="1:17" s="2" customFormat="1" ht="15.75" x14ac:dyDescent="0.25">
      <c r="A20" s="193" t="s">
        <v>9</v>
      </c>
      <c r="B20" s="138" t="s">
        <v>58</v>
      </c>
      <c r="C20" s="204">
        <f>'3. Residential Conversions'!B66</f>
        <v>0</v>
      </c>
      <c r="L20" s="3"/>
      <c r="M20" s="3"/>
      <c r="N20" s="3"/>
      <c r="O20" s="3"/>
      <c r="P20" s="3"/>
      <c r="Q20" s="3"/>
    </row>
    <row r="21" spans="1:17" s="2" customFormat="1" ht="15.75" x14ac:dyDescent="0.25">
      <c r="A21" s="193" t="s">
        <v>10</v>
      </c>
      <c r="B21" s="138" t="s">
        <v>165</v>
      </c>
      <c r="C21" s="206">
        <f>'3. Residential Conversions'!B67</f>
        <v>0</v>
      </c>
      <c r="L21" s="3"/>
      <c r="M21" s="3"/>
      <c r="N21" s="3"/>
      <c r="O21" s="3"/>
      <c r="P21" s="3"/>
      <c r="Q21" s="3"/>
    </row>
    <row r="22" spans="1:17" s="2" customFormat="1" ht="15.75" x14ac:dyDescent="0.25">
      <c r="A22" s="193" t="s">
        <v>11</v>
      </c>
      <c r="B22" s="138" t="s">
        <v>59</v>
      </c>
      <c r="C22" s="208">
        <f>'3. Residential Conversions'!B68</f>
        <v>0</v>
      </c>
      <c r="K22" s="3"/>
      <c r="L22" s="3"/>
      <c r="M22" s="3"/>
      <c r="N22" s="3"/>
      <c r="O22" s="3"/>
      <c r="P22" s="3"/>
      <c r="Q22" s="3"/>
    </row>
    <row r="23" spans="1:17" s="2" customFormat="1" ht="15.75" x14ac:dyDescent="0.25">
      <c r="A23" s="193" t="s">
        <v>12</v>
      </c>
      <c r="B23" s="138" t="s">
        <v>13</v>
      </c>
      <c r="C23" s="210"/>
      <c r="L23" s="3"/>
      <c r="M23" s="3"/>
      <c r="N23" s="3"/>
      <c r="O23" s="3"/>
      <c r="P23" s="3"/>
      <c r="Q23" s="3"/>
    </row>
    <row r="24" spans="1:17" s="2" customFormat="1" ht="15" x14ac:dyDescent="0.2">
      <c r="A24" s="193" t="s">
        <v>14</v>
      </c>
      <c r="B24" s="138" t="s">
        <v>60</v>
      </c>
      <c r="C24" s="210"/>
    </row>
    <row r="25" spans="1:17" s="2" customFormat="1" ht="15" x14ac:dyDescent="0.2">
      <c r="A25" s="193" t="s">
        <v>15</v>
      </c>
      <c r="B25" s="138" t="s">
        <v>62</v>
      </c>
      <c r="C25" s="210"/>
    </row>
    <row r="26" spans="1:17" s="2" customFormat="1" ht="15" x14ac:dyDescent="0.2">
      <c r="A26" s="193" t="s">
        <v>16</v>
      </c>
      <c r="B26" s="138" t="s">
        <v>17</v>
      </c>
      <c r="C26" s="210"/>
    </row>
    <row r="27" spans="1:17" s="2" customFormat="1" ht="15" x14ac:dyDescent="0.2">
      <c r="A27" s="193" t="s">
        <v>18</v>
      </c>
      <c r="B27" s="138" t="s">
        <v>166</v>
      </c>
      <c r="C27" s="210"/>
    </row>
    <row r="28" spans="1:17" s="2" customFormat="1" ht="15" x14ac:dyDescent="0.2">
      <c r="A28" s="193" t="s">
        <v>19</v>
      </c>
      <c r="B28" s="138" t="s">
        <v>20</v>
      </c>
      <c r="C28" s="210"/>
    </row>
    <row r="29" spans="1:17" s="2" customFormat="1" ht="15" x14ac:dyDescent="0.2">
      <c r="A29" s="193" t="s">
        <v>21</v>
      </c>
      <c r="B29" s="138" t="s">
        <v>43</v>
      </c>
      <c r="C29" s="210"/>
    </row>
    <row r="30" spans="1:17" s="2" customFormat="1" ht="15" x14ac:dyDescent="0.2">
      <c r="A30" s="193" t="s">
        <v>44</v>
      </c>
      <c r="B30" s="138" t="s">
        <v>22</v>
      </c>
      <c r="C30" s="210"/>
    </row>
    <row r="31" spans="1:17" s="2" customFormat="1" ht="15" x14ac:dyDescent="0.2">
      <c r="A31" s="193" t="s">
        <v>23</v>
      </c>
      <c r="B31" s="138" t="s">
        <v>24</v>
      </c>
      <c r="C31" s="210"/>
    </row>
    <row r="32" spans="1:17" s="2" customFormat="1" ht="15" x14ac:dyDescent="0.2">
      <c r="A32" s="193" t="s">
        <v>25</v>
      </c>
      <c r="B32" s="138" t="s">
        <v>26</v>
      </c>
      <c r="C32" s="210"/>
    </row>
    <row r="33" spans="1:4" s="2" customFormat="1" ht="15" x14ac:dyDescent="0.2">
      <c r="A33" s="193" t="s">
        <v>27</v>
      </c>
      <c r="B33" s="138" t="s">
        <v>28</v>
      </c>
      <c r="C33" s="210"/>
    </row>
    <row r="34" spans="1:4" s="2" customFormat="1" ht="15" x14ac:dyDescent="0.2">
      <c r="A34" s="193" t="s">
        <v>29</v>
      </c>
      <c r="B34" s="138" t="s">
        <v>30</v>
      </c>
      <c r="C34" s="210"/>
    </row>
    <row r="35" spans="1:4" s="2" customFormat="1" ht="15" x14ac:dyDescent="0.2">
      <c r="A35" s="193" t="s">
        <v>31</v>
      </c>
      <c r="B35" s="138" t="s">
        <v>48</v>
      </c>
      <c r="C35" s="210"/>
    </row>
    <row r="36" spans="1:4" s="2" customFormat="1" ht="15" x14ac:dyDescent="0.2">
      <c r="A36" s="193" t="s">
        <v>32</v>
      </c>
      <c r="B36" s="138" t="s">
        <v>63</v>
      </c>
      <c r="C36" s="210"/>
    </row>
    <row r="37" spans="1:4" s="2" customFormat="1" ht="15" x14ac:dyDescent="0.2">
      <c r="A37" s="193" t="s">
        <v>33</v>
      </c>
      <c r="B37" s="138" t="s">
        <v>167</v>
      </c>
      <c r="C37" s="210"/>
    </row>
    <row r="38" spans="1:4" s="2" customFormat="1" ht="15" x14ac:dyDescent="0.2">
      <c r="A38" s="193" t="s">
        <v>34</v>
      </c>
      <c r="B38" s="138" t="s">
        <v>49</v>
      </c>
      <c r="C38" s="210"/>
    </row>
    <row r="39" spans="1:4" s="2" customFormat="1" ht="15" x14ac:dyDescent="0.2">
      <c r="A39" s="193" t="s">
        <v>34</v>
      </c>
      <c r="B39" s="138" t="s">
        <v>105</v>
      </c>
      <c r="C39" s="210"/>
    </row>
    <row r="40" spans="1:4" s="2" customFormat="1" ht="15" x14ac:dyDescent="0.2">
      <c r="A40" s="193" t="s">
        <v>34</v>
      </c>
      <c r="B40" s="138" t="s">
        <v>50</v>
      </c>
      <c r="C40" s="210"/>
    </row>
    <row r="41" spans="1:4" s="2" customFormat="1" ht="15" x14ac:dyDescent="0.2">
      <c r="A41" s="193" t="s">
        <v>34</v>
      </c>
      <c r="B41" s="138" t="s">
        <v>106</v>
      </c>
      <c r="C41" s="210"/>
    </row>
    <row r="42" spans="1:4" s="2" customFormat="1" ht="15" x14ac:dyDescent="0.2">
      <c r="A42" s="193" t="s">
        <v>35</v>
      </c>
      <c r="B42" s="138" t="s">
        <v>36</v>
      </c>
      <c r="C42" s="210"/>
    </row>
    <row r="43" spans="1:4" s="2" customFormat="1" ht="15" x14ac:dyDescent="0.2">
      <c r="A43" s="193">
        <v>26</v>
      </c>
      <c r="B43" s="138" t="s">
        <v>37</v>
      </c>
      <c r="C43" s="210"/>
    </row>
    <row r="44" spans="1:4" s="3" customFormat="1" ht="15.75" x14ac:dyDescent="0.25">
      <c r="A44" s="193">
        <v>27</v>
      </c>
      <c r="B44" s="138" t="s">
        <v>41</v>
      </c>
      <c r="C44" s="210"/>
      <c r="D44" s="2"/>
    </row>
    <row r="45" spans="1:4" s="2" customFormat="1" ht="15" x14ac:dyDescent="0.2">
      <c r="A45" s="193">
        <v>28</v>
      </c>
      <c r="B45" s="138" t="s">
        <v>38</v>
      </c>
      <c r="C45" s="210"/>
    </row>
    <row r="46" spans="1:4" s="2" customFormat="1" ht="15" x14ac:dyDescent="0.2">
      <c r="A46" s="193">
        <v>29</v>
      </c>
      <c r="B46" s="138" t="s">
        <v>39</v>
      </c>
      <c r="C46" s="210"/>
    </row>
    <row r="47" spans="1:4" ht="15" x14ac:dyDescent="0.2">
      <c r="A47" s="193">
        <v>30</v>
      </c>
      <c r="B47" s="138" t="s">
        <v>61</v>
      </c>
      <c r="C47" s="210"/>
      <c r="D47" s="2"/>
    </row>
    <row r="48" spans="1:4" ht="15" x14ac:dyDescent="0.2">
      <c r="A48" s="211"/>
      <c r="B48" s="138"/>
      <c r="C48" s="138"/>
      <c r="D48" s="2"/>
    </row>
    <row r="49" spans="1:4" ht="15.75" x14ac:dyDescent="0.25">
      <c r="A49" s="212"/>
      <c r="B49" s="213" t="s">
        <v>2</v>
      </c>
      <c r="C49" s="213">
        <f>SUM(C15:C48)</f>
        <v>0</v>
      </c>
      <c r="D49" s="3"/>
    </row>
    <row r="50" spans="1:4" ht="15.75" x14ac:dyDescent="0.25">
      <c r="A50" s="134"/>
      <c r="B50" s="11"/>
      <c r="C50" s="11"/>
      <c r="D50" s="3"/>
    </row>
    <row r="51" spans="1:4" ht="15" x14ac:dyDescent="0.2">
      <c r="A51" s="85"/>
      <c r="B51" s="80" t="s">
        <v>53</v>
      </c>
      <c r="C51" s="80"/>
      <c r="D51" s="2"/>
    </row>
    <row r="52" spans="1:4" ht="13.5" thickBot="1" x14ac:dyDescent="0.25">
      <c r="A52" s="88"/>
      <c r="B52" s="173" t="s">
        <v>375</v>
      </c>
      <c r="C52" s="80"/>
    </row>
    <row r="53" spans="1:4" x14ac:dyDescent="0.2">
      <c r="A53" s="88"/>
      <c r="B53" s="30"/>
      <c r="C53" s="30"/>
    </row>
    <row r="54" spans="1:4" x14ac:dyDescent="0.2">
      <c r="A54" s="88"/>
      <c r="B54" s="80" t="s">
        <v>98</v>
      </c>
      <c r="C54" s="80"/>
    </row>
    <row r="55" spans="1:4" ht="13.5" thickBot="1" x14ac:dyDescent="0.25">
      <c r="A55" s="89"/>
      <c r="B55" s="173" t="s">
        <v>375</v>
      </c>
      <c r="C55" s="90"/>
    </row>
    <row r="56" spans="1:4" x14ac:dyDescent="0.2">
      <c r="A56" s="7"/>
    </row>
    <row r="57" spans="1:4" x14ac:dyDescent="0.2">
      <c r="A57" s="7"/>
    </row>
    <row r="58" spans="1:4" x14ac:dyDescent="0.2">
      <c r="A58" s="7"/>
    </row>
    <row r="59" spans="1:4" x14ac:dyDescent="0.2">
      <c r="A59" s="7"/>
    </row>
    <row r="60" spans="1:4" x14ac:dyDescent="0.2">
      <c r="A60" s="7"/>
    </row>
    <row r="61" spans="1:4" x14ac:dyDescent="0.2">
      <c r="A61" s="7"/>
    </row>
    <row r="62" spans="1:4" x14ac:dyDescent="0.2">
      <c r="A62" s="7"/>
    </row>
    <row r="63" spans="1:4" x14ac:dyDescent="0.2">
      <c r="A63" s="7"/>
    </row>
    <row r="64" spans="1:4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7"/>
    </row>
    <row r="69" spans="1:1" x14ac:dyDescent="0.2">
      <c r="A69" s="7"/>
    </row>
    <row r="70" spans="1:1" x14ac:dyDescent="0.2">
      <c r="A70" s="7"/>
    </row>
    <row r="71" spans="1:1" x14ac:dyDescent="0.2">
      <c r="A71" s="7"/>
    </row>
    <row r="72" spans="1:1" x14ac:dyDescent="0.2">
      <c r="A72" s="7"/>
    </row>
    <row r="73" spans="1:1" x14ac:dyDescent="0.2">
      <c r="A73" s="7"/>
    </row>
    <row r="74" spans="1:1" x14ac:dyDescent="0.2">
      <c r="A74" s="7"/>
    </row>
    <row r="75" spans="1:1" x14ac:dyDescent="0.2">
      <c r="A75" s="7"/>
    </row>
    <row r="76" spans="1:1" x14ac:dyDescent="0.2">
      <c r="A76" s="7"/>
    </row>
    <row r="77" spans="1:1" x14ac:dyDescent="0.2">
      <c r="A77" s="7"/>
    </row>
    <row r="78" spans="1:1" x14ac:dyDescent="0.2">
      <c r="A78" s="7"/>
    </row>
    <row r="79" spans="1:1" x14ac:dyDescent="0.2">
      <c r="A79" s="7"/>
    </row>
    <row r="80" spans="1:1" x14ac:dyDescent="0.2">
      <c r="A80" s="7"/>
    </row>
    <row r="81" spans="1:1" x14ac:dyDescent="0.2">
      <c r="A81" s="7"/>
    </row>
    <row r="82" spans="1:1" x14ac:dyDescent="0.2">
      <c r="A82" s="7"/>
    </row>
    <row r="83" spans="1:1" x14ac:dyDescent="0.2">
      <c r="A83" s="7"/>
    </row>
    <row r="84" spans="1:1" x14ac:dyDescent="0.2">
      <c r="A84" s="7"/>
    </row>
    <row r="85" spans="1:1" x14ac:dyDescent="0.2">
      <c r="A85" s="7"/>
    </row>
    <row r="86" spans="1:1" x14ac:dyDescent="0.2">
      <c r="A86" s="7"/>
    </row>
    <row r="87" spans="1:1" x14ac:dyDescent="0.2">
      <c r="A87" s="7"/>
    </row>
    <row r="88" spans="1:1" x14ac:dyDescent="0.2">
      <c r="A88" s="7"/>
    </row>
    <row r="89" spans="1:1" x14ac:dyDescent="0.2">
      <c r="A89" s="7"/>
    </row>
    <row r="90" spans="1:1" x14ac:dyDescent="0.2">
      <c r="A90" s="7"/>
    </row>
    <row r="91" spans="1:1" x14ac:dyDescent="0.2">
      <c r="A91" s="7"/>
    </row>
    <row r="92" spans="1:1" x14ac:dyDescent="0.2">
      <c r="A92" s="7"/>
    </row>
    <row r="93" spans="1:1" x14ac:dyDescent="0.2">
      <c r="A93" s="7"/>
    </row>
    <row r="94" spans="1:1" x14ac:dyDescent="0.2">
      <c r="A94" s="7"/>
    </row>
    <row r="95" spans="1:1" x14ac:dyDescent="0.2">
      <c r="A95" s="7"/>
    </row>
    <row r="96" spans="1:1" x14ac:dyDescent="0.2">
      <c r="A96" s="7"/>
    </row>
    <row r="97" spans="1:1" x14ac:dyDescent="0.2">
      <c r="A97" s="7"/>
    </row>
    <row r="98" spans="1:1" x14ac:dyDescent="0.2">
      <c r="A98" s="7"/>
    </row>
    <row r="99" spans="1:1" x14ac:dyDescent="0.2">
      <c r="A99" s="7"/>
    </row>
    <row r="100" spans="1:1" x14ac:dyDescent="0.2">
      <c r="A100" s="7"/>
    </row>
    <row r="101" spans="1:1" x14ac:dyDescent="0.2">
      <c r="A101" s="7"/>
    </row>
    <row r="102" spans="1:1" x14ac:dyDescent="0.2">
      <c r="A102" s="7"/>
    </row>
    <row r="103" spans="1:1" x14ac:dyDescent="0.2">
      <c r="A103" s="7"/>
    </row>
    <row r="104" spans="1:1" x14ac:dyDescent="0.2">
      <c r="A104" s="7"/>
    </row>
    <row r="105" spans="1:1" x14ac:dyDescent="0.2">
      <c r="A105" s="7"/>
    </row>
    <row r="106" spans="1:1" x14ac:dyDescent="0.2">
      <c r="A106" s="7"/>
    </row>
    <row r="107" spans="1:1" x14ac:dyDescent="0.2">
      <c r="A107" s="7"/>
    </row>
    <row r="108" spans="1:1" x14ac:dyDescent="0.2">
      <c r="A108" s="7"/>
    </row>
    <row r="109" spans="1:1" x14ac:dyDescent="0.2">
      <c r="A109" s="7"/>
    </row>
    <row r="110" spans="1:1" x14ac:dyDescent="0.2">
      <c r="A110" s="7"/>
    </row>
    <row r="111" spans="1:1" x14ac:dyDescent="0.2">
      <c r="A111" s="7"/>
    </row>
    <row r="112" spans="1:1" x14ac:dyDescent="0.2">
      <c r="A112" s="7"/>
    </row>
    <row r="113" spans="1:1" x14ac:dyDescent="0.2">
      <c r="A113" s="7"/>
    </row>
    <row r="114" spans="1:1" x14ac:dyDescent="0.2">
      <c r="A114" s="7"/>
    </row>
  </sheetData>
  <phoneticPr fontId="7" type="noConversion"/>
  <hyperlinks>
    <hyperlink ref="B55" r:id="rId1"/>
    <hyperlink ref="B52" r:id="rId2"/>
  </hyperlinks>
  <printOptions horizontalCentered="1" headings="1" gridLines="1"/>
  <pageMargins left="0.25" right="0.25" top="0.25" bottom="0.25" header="0.5" footer="0.5"/>
  <pageSetup orientation="portrait" blackAndWhite="1" horizontalDpi="300" verticalDpi="300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showZeros="0" zoomScaleNormal="100" workbookViewId="0"/>
  </sheetViews>
  <sheetFormatPr defaultRowHeight="12.75" x14ac:dyDescent="0.2"/>
  <cols>
    <col min="1" max="1" width="9.5703125" customWidth="1"/>
    <col min="2" max="2" width="56.7109375" customWidth="1"/>
    <col min="3" max="3" width="14.7109375" customWidth="1"/>
  </cols>
  <sheetData>
    <row r="1" spans="1:17" s="1" customFormat="1" ht="20.25" x14ac:dyDescent="0.3">
      <c r="A1" s="69" t="s">
        <v>55</v>
      </c>
      <c r="B1" s="70"/>
      <c r="C1" s="70"/>
      <c r="D1" s="5"/>
    </row>
    <row r="2" spans="1:17" ht="16.5" thickBot="1" x14ac:dyDescent="0.3">
      <c r="A2" s="120"/>
      <c r="B2" s="102"/>
      <c r="C2" s="102"/>
      <c r="D2" s="3"/>
    </row>
    <row r="3" spans="1:17" s="3" customFormat="1" ht="21.75" x14ac:dyDescent="0.3">
      <c r="A3" s="107" t="s">
        <v>96</v>
      </c>
      <c r="B3" s="11">
        <f>+'6. Residential'!B3</f>
        <v>0</v>
      </c>
      <c r="C3" s="116" t="s">
        <v>1</v>
      </c>
    </row>
    <row r="4" spans="1:17" s="3" customFormat="1" ht="18.75" x14ac:dyDescent="0.25">
      <c r="A4" s="73"/>
      <c r="B4" s="11"/>
      <c r="C4" s="11"/>
      <c r="D4"/>
    </row>
    <row r="5" spans="1:17" s="4" customFormat="1" ht="15.75" x14ac:dyDescent="0.25">
      <c r="A5" s="74"/>
      <c r="B5" s="13"/>
      <c r="C5" s="67"/>
      <c r="L5" s="3"/>
      <c r="M5" s="3"/>
      <c r="N5" s="3"/>
      <c r="O5" s="3"/>
      <c r="P5" s="3"/>
      <c r="Q5" s="3"/>
    </row>
    <row r="6" spans="1:17" ht="21.75" x14ac:dyDescent="0.3">
      <c r="A6" s="107" t="s">
        <v>95</v>
      </c>
      <c r="B6" s="67">
        <f>+'6. Residential'!B6</f>
        <v>0</v>
      </c>
      <c r="C6" s="67"/>
      <c r="D6" s="4"/>
      <c r="L6" s="3"/>
      <c r="M6" s="3"/>
      <c r="N6" s="3"/>
      <c r="O6" s="3"/>
      <c r="P6" s="3"/>
      <c r="Q6" s="3"/>
    </row>
    <row r="7" spans="1:17" s="3" customFormat="1" ht="15.75" x14ac:dyDescent="0.25">
      <c r="A7" s="78"/>
      <c r="B7" s="14"/>
      <c r="C7" s="67"/>
      <c r="D7" s="4"/>
    </row>
    <row r="8" spans="1:17" s="3" customFormat="1" ht="21.75" x14ac:dyDescent="0.3">
      <c r="A8" s="107" t="s">
        <v>97</v>
      </c>
      <c r="B8" s="11">
        <f>+'6. Residential'!B8</f>
        <v>0</v>
      </c>
      <c r="C8" s="67"/>
      <c r="D8" s="4"/>
    </row>
    <row r="9" spans="1:17" s="2" customFormat="1" ht="15.75" x14ac:dyDescent="0.25">
      <c r="A9" s="76"/>
      <c r="B9" s="67"/>
      <c r="C9" s="67"/>
      <c r="D9"/>
      <c r="L9" s="3"/>
      <c r="M9" s="3"/>
      <c r="N9" s="3"/>
      <c r="O9" s="3"/>
      <c r="P9" s="3"/>
      <c r="Q9" s="3"/>
    </row>
    <row r="10" spans="1:17" s="2" customFormat="1" ht="15.75" x14ac:dyDescent="0.25">
      <c r="A10" s="76"/>
      <c r="B10" s="67"/>
      <c r="C10" s="67"/>
      <c r="D10"/>
      <c r="L10" s="3"/>
      <c r="M10" s="3"/>
      <c r="N10" s="3"/>
      <c r="O10" s="3"/>
      <c r="P10" s="3"/>
      <c r="Q10" s="3"/>
    </row>
    <row r="11" spans="1:17" s="2" customFormat="1" ht="15.75" x14ac:dyDescent="0.25">
      <c r="A11" s="79" t="s">
        <v>51</v>
      </c>
      <c r="B11" s="80"/>
      <c r="C11" s="80"/>
      <c r="D11"/>
      <c r="L11" s="3"/>
      <c r="M11" s="3"/>
      <c r="N11" s="3"/>
      <c r="O11" s="3"/>
      <c r="P11" s="3"/>
      <c r="Q11" s="3"/>
    </row>
    <row r="12" spans="1:17" s="2" customFormat="1" ht="15.75" x14ac:dyDescent="0.25">
      <c r="A12" s="81"/>
      <c r="B12" s="82" t="s">
        <v>52</v>
      </c>
      <c r="C12" s="80"/>
      <c r="D12"/>
      <c r="L12" s="3"/>
      <c r="M12" s="3"/>
      <c r="N12" s="3"/>
      <c r="O12" s="3"/>
      <c r="P12" s="3"/>
      <c r="Q12" s="3"/>
    </row>
    <row r="13" spans="1:17" s="2" customFormat="1" ht="15.75" x14ac:dyDescent="0.25">
      <c r="A13" s="81"/>
      <c r="B13" s="82"/>
      <c r="C13" s="80"/>
      <c r="D13"/>
      <c r="L13" s="3"/>
      <c r="M13" s="3"/>
      <c r="N13" s="3"/>
      <c r="O13" s="3"/>
      <c r="P13" s="3"/>
      <c r="Q13" s="3"/>
    </row>
    <row r="14" spans="1:17" s="2" customFormat="1" ht="15.75" x14ac:dyDescent="0.25">
      <c r="A14" s="189" t="s">
        <v>0</v>
      </c>
      <c r="B14" s="190" t="s">
        <v>42</v>
      </c>
      <c r="C14" s="190" t="s">
        <v>1</v>
      </c>
      <c r="D14" s="3"/>
      <c r="L14" s="3"/>
      <c r="M14" s="3"/>
      <c r="N14" s="3"/>
      <c r="O14" s="3"/>
      <c r="P14" s="3"/>
      <c r="Q14" s="3"/>
    </row>
    <row r="15" spans="1:17" s="2" customFormat="1" ht="15.75" x14ac:dyDescent="0.25">
      <c r="A15" s="193" t="s">
        <v>3</v>
      </c>
      <c r="B15" s="138" t="s">
        <v>40</v>
      </c>
      <c r="C15" s="195">
        <f>'4. Commercial Conversions'!B59</f>
        <v>0</v>
      </c>
      <c r="L15" s="3"/>
      <c r="M15" s="3"/>
      <c r="N15" s="3"/>
      <c r="O15" s="3"/>
      <c r="P15" s="3"/>
      <c r="Q15" s="3"/>
    </row>
    <row r="16" spans="1:17" s="2" customFormat="1" ht="15.75" x14ac:dyDescent="0.25">
      <c r="A16" s="193" t="s">
        <v>4</v>
      </c>
      <c r="B16" s="138" t="s">
        <v>107</v>
      </c>
      <c r="C16" s="197">
        <f>'4. Commercial Conversions'!B60</f>
        <v>0</v>
      </c>
      <c r="L16" s="3"/>
      <c r="M16" s="3"/>
      <c r="N16" s="3"/>
      <c r="O16" s="3"/>
      <c r="P16" s="3"/>
      <c r="Q16" s="3"/>
    </row>
    <row r="17" spans="1:17" s="2" customFormat="1" ht="15.75" x14ac:dyDescent="0.25">
      <c r="A17" s="193" t="s">
        <v>5</v>
      </c>
      <c r="B17" s="138" t="s">
        <v>6</v>
      </c>
      <c r="C17" s="199">
        <f>'4. Commercial Conversions'!B61</f>
        <v>0</v>
      </c>
      <c r="L17" s="3"/>
      <c r="M17" s="3"/>
      <c r="N17" s="3"/>
      <c r="O17" s="3"/>
      <c r="P17" s="3"/>
      <c r="Q17" s="3"/>
    </row>
    <row r="18" spans="1:17" s="2" customFormat="1" ht="15.75" x14ac:dyDescent="0.25">
      <c r="A18" s="193" t="s">
        <v>7</v>
      </c>
      <c r="B18" s="138" t="s">
        <v>56</v>
      </c>
      <c r="C18" s="201">
        <f>'4. Commercial Conversions'!B62</f>
        <v>0</v>
      </c>
      <c r="L18" s="3"/>
      <c r="M18" s="3"/>
      <c r="N18" s="3"/>
      <c r="O18" s="3"/>
      <c r="P18" s="3"/>
      <c r="Q18" s="3"/>
    </row>
    <row r="19" spans="1:17" s="2" customFormat="1" ht="15.75" x14ac:dyDescent="0.25">
      <c r="A19" s="193" t="s">
        <v>8</v>
      </c>
      <c r="B19" s="138" t="s">
        <v>57</v>
      </c>
      <c r="C19" s="203">
        <f>'4. Commercial Conversions'!B63</f>
        <v>0</v>
      </c>
      <c r="L19" s="3"/>
      <c r="M19" s="3"/>
      <c r="N19" s="3"/>
      <c r="O19" s="3"/>
      <c r="P19" s="3"/>
      <c r="Q19" s="3"/>
    </row>
    <row r="20" spans="1:17" s="2" customFormat="1" ht="15.75" x14ac:dyDescent="0.25">
      <c r="A20" s="193" t="s">
        <v>9</v>
      </c>
      <c r="B20" s="138" t="s">
        <v>58</v>
      </c>
      <c r="C20" s="205">
        <f>'4. Commercial Conversions'!B64</f>
        <v>0</v>
      </c>
      <c r="L20" s="3"/>
      <c r="M20" s="3"/>
      <c r="N20" s="3"/>
      <c r="O20" s="3"/>
      <c r="P20" s="3"/>
      <c r="Q20" s="3"/>
    </row>
    <row r="21" spans="1:17" s="2" customFormat="1" ht="15.75" x14ac:dyDescent="0.25">
      <c r="A21" s="193" t="s">
        <v>10</v>
      </c>
      <c r="B21" s="138" t="s">
        <v>165</v>
      </c>
      <c r="C21" s="207">
        <f>'4. Commercial Conversions'!B65</f>
        <v>0</v>
      </c>
      <c r="L21" s="3"/>
      <c r="M21" s="3"/>
      <c r="N21" s="3"/>
      <c r="O21" s="3"/>
      <c r="P21" s="3"/>
      <c r="Q21" s="3"/>
    </row>
    <row r="22" spans="1:17" s="2" customFormat="1" ht="15.75" x14ac:dyDescent="0.25">
      <c r="A22" s="193" t="s">
        <v>11</v>
      </c>
      <c r="B22" s="138" t="s">
        <v>59</v>
      </c>
      <c r="C22" s="209">
        <f>'4. Commercial Conversions'!B66</f>
        <v>0</v>
      </c>
      <c r="K22" s="3"/>
      <c r="L22" s="3"/>
      <c r="M22" s="3"/>
      <c r="N22" s="3"/>
      <c r="O22" s="3"/>
      <c r="P22" s="3"/>
      <c r="Q22" s="3"/>
    </row>
    <row r="23" spans="1:17" s="2" customFormat="1" ht="15.75" x14ac:dyDescent="0.25">
      <c r="A23" s="193" t="s">
        <v>12</v>
      </c>
      <c r="B23" s="138" t="s">
        <v>13</v>
      </c>
      <c r="C23" s="210"/>
      <c r="L23" s="3"/>
      <c r="M23" s="3"/>
      <c r="N23" s="3"/>
      <c r="O23" s="3"/>
      <c r="P23" s="3"/>
      <c r="Q23" s="3"/>
    </row>
    <row r="24" spans="1:17" s="2" customFormat="1" ht="15" x14ac:dyDescent="0.2">
      <c r="A24" s="193" t="s">
        <v>14</v>
      </c>
      <c r="B24" s="138" t="s">
        <v>60</v>
      </c>
      <c r="C24" s="210"/>
    </row>
    <row r="25" spans="1:17" s="2" customFormat="1" ht="15" x14ac:dyDescent="0.2">
      <c r="A25" s="193" t="s">
        <v>15</v>
      </c>
      <c r="B25" s="138" t="s">
        <v>62</v>
      </c>
      <c r="C25" s="210"/>
    </row>
    <row r="26" spans="1:17" s="2" customFormat="1" ht="15" x14ac:dyDescent="0.2">
      <c r="A26" s="193" t="s">
        <v>16</v>
      </c>
      <c r="B26" s="138" t="s">
        <v>17</v>
      </c>
      <c r="C26" s="210"/>
    </row>
    <row r="27" spans="1:17" s="2" customFormat="1" ht="15" x14ac:dyDescent="0.2">
      <c r="A27" s="193" t="s">
        <v>18</v>
      </c>
      <c r="B27" s="138" t="s">
        <v>166</v>
      </c>
      <c r="C27" s="210"/>
    </row>
    <row r="28" spans="1:17" s="2" customFormat="1" ht="15" x14ac:dyDescent="0.2">
      <c r="A28" s="193" t="s">
        <v>19</v>
      </c>
      <c r="B28" s="138" t="s">
        <v>20</v>
      </c>
      <c r="C28" s="210"/>
    </row>
    <row r="29" spans="1:17" s="2" customFormat="1" ht="15" x14ac:dyDescent="0.2">
      <c r="A29" s="193" t="s">
        <v>21</v>
      </c>
      <c r="B29" s="138" t="s">
        <v>43</v>
      </c>
      <c r="C29" s="210"/>
    </row>
    <row r="30" spans="1:17" s="2" customFormat="1" ht="15" x14ac:dyDescent="0.2">
      <c r="A30" s="193" t="s">
        <v>44</v>
      </c>
      <c r="B30" s="138" t="s">
        <v>22</v>
      </c>
      <c r="C30" s="210"/>
    </row>
    <row r="31" spans="1:17" s="2" customFormat="1" ht="15" x14ac:dyDescent="0.2">
      <c r="A31" s="193" t="s">
        <v>23</v>
      </c>
      <c r="B31" s="138" t="s">
        <v>24</v>
      </c>
      <c r="C31" s="210"/>
    </row>
    <row r="32" spans="1:17" s="2" customFormat="1" ht="15" x14ac:dyDescent="0.2">
      <c r="A32" s="193" t="s">
        <v>25</v>
      </c>
      <c r="B32" s="138" t="s">
        <v>26</v>
      </c>
      <c r="C32" s="210"/>
    </row>
    <row r="33" spans="1:4" s="2" customFormat="1" ht="15" x14ac:dyDescent="0.2">
      <c r="A33" s="193" t="s">
        <v>27</v>
      </c>
      <c r="B33" s="138" t="s">
        <v>28</v>
      </c>
      <c r="C33" s="210"/>
    </row>
    <row r="34" spans="1:4" s="2" customFormat="1" ht="15" x14ac:dyDescent="0.2">
      <c r="A34" s="193" t="s">
        <v>29</v>
      </c>
      <c r="B34" s="138" t="s">
        <v>30</v>
      </c>
      <c r="C34" s="210"/>
    </row>
    <row r="35" spans="1:4" s="2" customFormat="1" ht="15" x14ac:dyDescent="0.2">
      <c r="A35" s="193" t="s">
        <v>31</v>
      </c>
      <c r="B35" s="138" t="s">
        <v>48</v>
      </c>
      <c r="C35" s="210"/>
    </row>
    <row r="36" spans="1:4" s="2" customFormat="1" ht="15" x14ac:dyDescent="0.2">
      <c r="A36" s="193" t="s">
        <v>32</v>
      </c>
      <c r="B36" s="138" t="s">
        <v>63</v>
      </c>
      <c r="C36" s="210"/>
    </row>
    <row r="37" spans="1:4" s="2" customFormat="1" ht="15" x14ac:dyDescent="0.2">
      <c r="A37" s="193" t="s">
        <v>33</v>
      </c>
      <c r="B37" s="138" t="s">
        <v>167</v>
      </c>
      <c r="C37" s="210"/>
    </row>
    <row r="38" spans="1:4" s="2" customFormat="1" ht="15" x14ac:dyDescent="0.2">
      <c r="A38" s="193" t="s">
        <v>34</v>
      </c>
      <c r="B38" s="138" t="s">
        <v>49</v>
      </c>
      <c r="C38" s="210"/>
    </row>
    <row r="39" spans="1:4" s="2" customFormat="1" ht="15" x14ac:dyDescent="0.2">
      <c r="A39" s="193" t="s">
        <v>34</v>
      </c>
      <c r="B39" s="138" t="s">
        <v>105</v>
      </c>
      <c r="C39" s="210"/>
    </row>
    <row r="40" spans="1:4" s="2" customFormat="1" ht="15" x14ac:dyDescent="0.2">
      <c r="A40" s="193" t="s">
        <v>34</v>
      </c>
      <c r="B40" s="138" t="s">
        <v>50</v>
      </c>
      <c r="C40" s="210"/>
    </row>
    <row r="41" spans="1:4" s="2" customFormat="1" ht="15" x14ac:dyDescent="0.2">
      <c r="A41" s="193" t="s">
        <v>34</v>
      </c>
      <c r="B41" s="138" t="s">
        <v>106</v>
      </c>
      <c r="C41" s="210"/>
    </row>
    <row r="42" spans="1:4" s="2" customFormat="1" ht="15" x14ac:dyDescent="0.2">
      <c r="A42" s="193" t="s">
        <v>35</v>
      </c>
      <c r="B42" s="138" t="s">
        <v>36</v>
      </c>
      <c r="C42" s="210"/>
    </row>
    <row r="43" spans="1:4" s="2" customFormat="1" ht="15" x14ac:dyDescent="0.2">
      <c r="A43" s="193">
        <v>26</v>
      </c>
      <c r="B43" s="138" t="s">
        <v>37</v>
      </c>
      <c r="C43" s="210"/>
    </row>
    <row r="44" spans="1:4" s="3" customFormat="1" ht="15.75" x14ac:dyDescent="0.25">
      <c r="A44" s="193">
        <v>27</v>
      </c>
      <c r="B44" s="138" t="s">
        <v>41</v>
      </c>
      <c r="C44" s="210"/>
      <c r="D44" s="2"/>
    </row>
    <row r="45" spans="1:4" s="2" customFormat="1" ht="15" x14ac:dyDescent="0.2">
      <c r="A45" s="193">
        <v>28</v>
      </c>
      <c r="B45" s="138" t="s">
        <v>38</v>
      </c>
      <c r="C45" s="210"/>
    </row>
    <row r="46" spans="1:4" s="2" customFormat="1" ht="15" x14ac:dyDescent="0.2">
      <c r="A46" s="193">
        <v>29</v>
      </c>
      <c r="B46" s="138" t="s">
        <v>39</v>
      </c>
      <c r="C46" s="210"/>
    </row>
    <row r="47" spans="1:4" ht="15" x14ac:dyDescent="0.2">
      <c r="A47" s="193">
        <v>30</v>
      </c>
      <c r="B47" s="138" t="s">
        <v>61</v>
      </c>
      <c r="C47" s="210"/>
      <c r="D47" s="2"/>
    </row>
    <row r="48" spans="1:4" ht="15" x14ac:dyDescent="0.2">
      <c r="A48" s="211"/>
      <c r="B48" s="138"/>
      <c r="C48" s="138"/>
      <c r="D48" s="2"/>
    </row>
    <row r="49" spans="1:4" ht="15.75" x14ac:dyDescent="0.25">
      <c r="A49" s="212"/>
      <c r="B49" s="213" t="s">
        <v>2</v>
      </c>
      <c r="C49" s="214">
        <f>SUM(C15:C48)</f>
        <v>0</v>
      </c>
      <c r="D49" s="3"/>
    </row>
    <row r="50" spans="1:4" ht="15.75" x14ac:dyDescent="0.25">
      <c r="A50" s="106"/>
      <c r="B50" s="11"/>
      <c r="C50" s="87"/>
      <c r="D50" s="3"/>
    </row>
    <row r="51" spans="1:4" ht="15" x14ac:dyDescent="0.2">
      <c r="A51" s="85"/>
      <c r="B51" s="80" t="s">
        <v>53</v>
      </c>
      <c r="C51" s="80"/>
      <c r="D51" s="2"/>
    </row>
    <row r="52" spans="1:4" ht="13.5" thickBot="1" x14ac:dyDescent="0.25">
      <c r="A52" s="88"/>
      <c r="B52" s="173" t="s">
        <v>375</v>
      </c>
      <c r="C52" s="80"/>
    </row>
    <row r="53" spans="1:4" x14ac:dyDescent="0.2">
      <c r="A53" s="88"/>
      <c r="B53" s="30"/>
      <c r="C53" s="30"/>
    </row>
    <row r="54" spans="1:4" x14ac:dyDescent="0.2">
      <c r="A54" s="88"/>
      <c r="B54" s="80" t="s">
        <v>98</v>
      </c>
      <c r="C54" s="80"/>
    </row>
    <row r="55" spans="1:4" ht="13.5" thickBot="1" x14ac:dyDescent="0.25">
      <c r="A55" s="89"/>
      <c r="B55" s="173" t="s">
        <v>375</v>
      </c>
      <c r="C55" s="90"/>
    </row>
    <row r="56" spans="1:4" x14ac:dyDescent="0.2">
      <c r="A56" s="7"/>
    </row>
    <row r="57" spans="1:4" x14ac:dyDescent="0.2">
      <c r="A57" s="7"/>
    </row>
  </sheetData>
  <phoneticPr fontId="7" type="noConversion"/>
  <hyperlinks>
    <hyperlink ref="B55" r:id="rId1"/>
    <hyperlink ref="B52" r:id="rId2"/>
  </hyperlinks>
  <printOptions horizontalCentered="1" headings="1" gridLines="1"/>
  <pageMargins left="0.25" right="0.25" top="0.25" bottom="0" header="0.5" footer="0.5"/>
  <pageSetup scale="95" orientation="portrait" horizontalDpi="300" verticalDpi="300" r:id="rId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showZeros="0" zoomScaleNormal="100" workbookViewId="0">
      <selection activeCell="A5" sqref="A5"/>
    </sheetView>
  </sheetViews>
  <sheetFormatPr defaultRowHeight="12.75" x14ac:dyDescent="0.2"/>
  <cols>
    <col min="1" max="1" width="26.28515625" bestFit="1" customWidth="1"/>
    <col min="2" max="2" width="45.42578125" customWidth="1"/>
    <col min="3" max="3" width="12" customWidth="1"/>
    <col min="4" max="4" width="15.5703125" customWidth="1"/>
    <col min="5" max="5" width="14.140625" customWidth="1"/>
    <col min="6" max="6" width="12.42578125" customWidth="1"/>
  </cols>
  <sheetData>
    <row r="1" spans="1:5" ht="20.25" x14ac:dyDescent="0.3">
      <c r="A1" s="69" t="s">
        <v>55</v>
      </c>
      <c r="B1" s="29"/>
      <c r="C1" s="29"/>
      <c r="D1" s="94"/>
      <c r="E1" s="95"/>
    </row>
    <row r="2" spans="1:5" x14ac:dyDescent="0.2">
      <c r="A2" s="23"/>
      <c r="B2" s="30"/>
      <c r="C2" s="30"/>
      <c r="D2" s="9"/>
      <c r="E2" s="96"/>
    </row>
    <row r="3" spans="1:5" ht="14.25" x14ac:dyDescent="0.2">
      <c r="A3" s="23"/>
      <c r="B3" s="97"/>
      <c r="C3" s="97"/>
      <c r="D3" s="97"/>
      <c r="E3" s="18"/>
    </row>
    <row r="4" spans="1:5" ht="14.25" x14ac:dyDescent="0.2">
      <c r="A4" s="23"/>
      <c r="B4" s="97"/>
      <c r="C4" s="15"/>
      <c r="D4" s="97"/>
      <c r="E4" s="18"/>
    </row>
    <row r="5" spans="1:5" ht="14.25" x14ac:dyDescent="0.2">
      <c r="A5" s="23"/>
      <c r="B5" s="97"/>
      <c r="C5" s="15"/>
      <c r="D5" s="97"/>
      <c r="E5" s="18"/>
    </row>
    <row r="6" spans="1:5" ht="17.25" x14ac:dyDescent="0.25">
      <c r="A6" s="23"/>
      <c r="B6" s="98" t="s">
        <v>397</v>
      </c>
      <c r="C6" s="99"/>
      <c r="D6" s="97"/>
      <c r="E6" s="18"/>
    </row>
    <row r="7" spans="1:5" ht="17.25" x14ac:dyDescent="0.25">
      <c r="A7" s="23"/>
      <c r="B7" s="98"/>
      <c r="C7" s="99"/>
      <c r="D7" s="97"/>
      <c r="E7" s="18"/>
    </row>
    <row r="8" spans="1:5" s="5" customFormat="1" ht="21" thickBot="1" x14ac:dyDescent="0.35">
      <c r="A8" s="55" t="s">
        <v>46</v>
      </c>
      <c r="B8" s="114" t="s">
        <v>90</v>
      </c>
      <c r="C8" s="10"/>
      <c r="D8" s="12" t="s">
        <v>88</v>
      </c>
      <c r="E8" s="100" t="s">
        <v>54</v>
      </c>
    </row>
    <row r="9" spans="1:5" s="3" customFormat="1" ht="16.5" thickBot="1" x14ac:dyDescent="0.3">
      <c r="A9" s="55" t="s">
        <v>47</v>
      </c>
      <c r="B9" s="114" t="s">
        <v>91</v>
      </c>
      <c r="C9" s="10"/>
      <c r="D9" s="12" t="s">
        <v>92</v>
      </c>
      <c r="E9" s="112" t="s">
        <v>89</v>
      </c>
    </row>
    <row r="10" spans="1:5" s="3" customFormat="1" ht="16.5" thickBot="1" x14ac:dyDescent="0.3">
      <c r="A10" s="55"/>
      <c r="B10" s="113"/>
      <c r="C10" s="10"/>
      <c r="D10" s="12" t="s">
        <v>93</v>
      </c>
      <c r="E10" s="112" t="s">
        <v>94</v>
      </c>
    </row>
    <row r="11" spans="1:5" s="3" customFormat="1" ht="15.75" x14ac:dyDescent="0.25">
      <c r="A11" s="22"/>
      <c r="B11" s="67"/>
      <c r="C11" s="67"/>
      <c r="D11" s="67"/>
      <c r="E11" s="57"/>
    </row>
    <row r="12" spans="1:5" s="3" customFormat="1" ht="16.5" thickBot="1" x14ac:dyDescent="0.3">
      <c r="A12" s="101" t="s">
        <v>0</v>
      </c>
      <c r="B12" s="12" t="s">
        <v>42</v>
      </c>
      <c r="C12" s="12" t="s">
        <v>45</v>
      </c>
      <c r="D12" s="12" t="s">
        <v>1</v>
      </c>
      <c r="E12" s="100" t="s">
        <v>2</v>
      </c>
    </row>
    <row r="13" spans="1:5" s="2" customFormat="1" ht="15" x14ac:dyDescent="0.2">
      <c r="A13" s="84" t="s">
        <v>3</v>
      </c>
      <c r="B13" s="8" t="s">
        <v>40</v>
      </c>
      <c r="C13" s="236">
        <f>+'6. Residential'!C15+'8. Addendum '!C15</f>
        <v>0</v>
      </c>
      <c r="D13" s="237">
        <f>+'7. Commercial'!C15+'8. Addendum '!D15</f>
        <v>0</v>
      </c>
      <c r="E13" s="238">
        <f>+C13+D13</f>
        <v>0</v>
      </c>
    </row>
    <row r="14" spans="1:5" s="2" customFormat="1" ht="15" x14ac:dyDescent="0.2">
      <c r="A14" s="84" t="s">
        <v>4</v>
      </c>
      <c r="B14" s="8" t="s">
        <v>107</v>
      </c>
      <c r="C14" s="236">
        <f>+'6. Residential'!C16+'8. Addendum '!C16</f>
        <v>0</v>
      </c>
      <c r="D14" s="237">
        <f>+'7. Commercial'!C16+'8. Addendum '!D16</f>
        <v>0</v>
      </c>
      <c r="E14" s="238">
        <f t="shared" ref="E14:E47" si="0">+C14+D14</f>
        <v>0</v>
      </c>
    </row>
    <row r="15" spans="1:5" s="2" customFormat="1" ht="15" x14ac:dyDescent="0.2">
      <c r="A15" s="84" t="s">
        <v>5</v>
      </c>
      <c r="B15" s="8" t="s">
        <v>6</v>
      </c>
      <c r="C15" s="236">
        <f>+'6. Residential'!C17+'8. Addendum '!C17</f>
        <v>0</v>
      </c>
      <c r="D15" s="237">
        <f>+'7. Commercial'!C17+'8. Addendum '!D17</f>
        <v>0</v>
      </c>
      <c r="E15" s="238">
        <f t="shared" si="0"/>
        <v>0</v>
      </c>
    </row>
    <row r="16" spans="1:5" s="2" customFormat="1" ht="15" x14ac:dyDescent="0.2">
      <c r="A16" s="84" t="s">
        <v>7</v>
      </c>
      <c r="B16" s="8" t="s">
        <v>56</v>
      </c>
      <c r="C16" s="236">
        <f>+'6. Residential'!C18+'8. Addendum '!C18</f>
        <v>0</v>
      </c>
      <c r="D16" s="237">
        <f>+'7. Commercial'!C18+'8. Addendum '!D18</f>
        <v>0</v>
      </c>
      <c r="E16" s="238">
        <f t="shared" si="0"/>
        <v>0</v>
      </c>
    </row>
    <row r="17" spans="1:5" s="2" customFormat="1" ht="15" x14ac:dyDescent="0.2">
      <c r="A17" s="84" t="s">
        <v>8</v>
      </c>
      <c r="B17" s="8" t="s">
        <v>57</v>
      </c>
      <c r="C17" s="236">
        <f>+'6. Residential'!C19+'8. Addendum '!C19</f>
        <v>0</v>
      </c>
      <c r="D17" s="237">
        <f>+'7. Commercial'!C19+'8. Addendum '!D19</f>
        <v>0</v>
      </c>
      <c r="E17" s="238">
        <f t="shared" si="0"/>
        <v>0</v>
      </c>
    </row>
    <row r="18" spans="1:5" s="2" customFormat="1" ht="15" x14ac:dyDescent="0.2">
      <c r="A18" s="84" t="s">
        <v>9</v>
      </c>
      <c r="B18" s="8" t="s">
        <v>58</v>
      </c>
      <c r="C18" s="236">
        <f>+'6. Residential'!C20+'8. Addendum '!C20</f>
        <v>0</v>
      </c>
      <c r="D18" s="237">
        <f>+'7. Commercial'!C20+'8. Addendum '!D20</f>
        <v>0</v>
      </c>
      <c r="E18" s="238">
        <f t="shared" si="0"/>
        <v>0</v>
      </c>
    </row>
    <row r="19" spans="1:5" s="2" customFormat="1" ht="15" x14ac:dyDescent="0.2">
      <c r="A19" s="84" t="s">
        <v>10</v>
      </c>
      <c r="B19" s="8" t="s">
        <v>165</v>
      </c>
      <c r="C19" s="236">
        <f>+'6. Residential'!C21+'8. Addendum '!C21</f>
        <v>0</v>
      </c>
      <c r="D19" s="237">
        <f>+'7. Commercial'!C21+'8. Addendum '!D21</f>
        <v>0</v>
      </c>
      <c r="E19" s="238">
        <f t="shared" si="0"/>
        <v>0</v>
      </c>
    </row>
    <row r="20" spans="1:5" s="2" customFormat="1" ht="15" x14ac:dyDescent="0.2">
      <c r="A20" s="84" t="s">
        <v>11</v>
      </c>
      <c r="B20" s="8" t="s">
        <v>59</v>
      </c>
      <c r="C20" s="236">
        <f>+'6. Residential'!C22+'8. Addendum '!C22</f>
        <v>0</v>
      </c>
      <c r="D20" s="237">
        <f>+'7. Commercial'!C22+'8. Addendum '!D22</f>
        <v>0</v>
      </c>
      <c r="E20" s="238">
        <f t="shared" si="0"/>
        <v>0</v>
      </c>
    </row>
    <row r="21" spans="1:5" s="2" customFormat="1" ht="15" x14ac:dyDescent="0.2">
      <c r="A21" s="84" t="s">
        <v>12</v>
      </c>
      <c r="B21" s="8" t="s">
        <v>13</v>
      </c>
      <c r="C21" s="236">
        <f>+'6. Residential'!C23+'8. Addendum '!C23</f>
        <v>0</v>
      </c>
      <c r="D21" s="237">
        <f>+'7. Commercial'!C23+'8. Addendum '!D23</f>
        <v>0</v>
      </c>
      <c r="E21" s="238">
        <f t="shared" si="0"/>
        <v>0</v>
      </c>
    </row>
    <row r="22" spans="1:5" s="2" customFormat="1" ht="15" x14ac:dyDescent="0.2">
      <c r="A22" s="84" t="s">
        <v>14</v>
      </c>
      <c r="B22" s="8" t="s">
        <v>60</v>
      </c>
      <c r="C22" s="236">
        <f>+'6. Residential'!C24+'8. Addendum '!C24</f>
        <v>0</v>
      </c>
      <c r="D22" s="237">
        <f>+'7. Commercial'!C24+'8. Addendum '!D24</f>
        <v>0</v>
      </c>
      <c r="E22" s="238">
        <f t="shared" si="0"/>
        <v>0</v>
      </c>
    </row>
    <row r="23" spans="1:5" s="2" customFormat="1" ht="15" x14ac:dyDescent="0.2">
      <c r="A23" s="84" t="s">
        <v>15</v>
      </c>
      <c r="B23" s="8" t="s">
        <v>62</v>
      </c>
      <c r="C23" s="236">
        <f>+'6. Residential'!C25+'8. Addendum '!C25</f>
        <v>0</v>
      </c>
      <c r="D23" s="237">
        <f>+'7. Commercial'!C25+'8. Addendum '!D25</f>
        <v>0</v>
      </c>
      <c r="E23" s="238">
        <f t="shared" si="0"/>
        <v>0</v>
      </c>
    </row>
    <row r="24" spans="1:5" s="2" customFormat="1" ht="15" x14ac:dyDescent="0.2">
      <c r="A24" s="84" t="s">
        <v>16</v>
      </c>
      <c r="B24" s="8" t="s">
        <v>17</v>
      </c>
      <c r="C24" s="236">
        <f>+'6. Residential'!C26+'8. Addendum '!C26</f>
        <v>0</v>
      </c>
      <c r="D24" s="237">
        <f>+'7. Commercial'!C26+'8. Addendum '!D26</f>
        <v>0</v>
      </c>
      <c r="E24" s="238">
        <f t="shared" si="0"/>
        <v>0</v>
      </c>
    </row>
    <row r="25" spans="1:5" s="2" customFormat="1" ht="15" x14ac:dyDescent="0.2">
      <c r="A25" s="84" t="s">
        <v>18</v>
      </c>
      <c r="B25" s="8" t="s">
        <v>166</v>
      </c>
      <c r="C25" s="236">
        <f>+'6. Residential'!C27+'8. Addendum '!C27</f>
        <v>0</v>
      </c>
      <c r="D25" s="237">
        <f>+'7. Commercial'!C27+'8. Addendum '!D27</f>
        <v>0</v>
      </c>
      <c r="E25" s="238">
        <f t="shared" si="0"/>
        <v>0</v>
      </c>
    </row>
    <row r="26" spans="1:5" s="2" customFormat="1" ht="15" x14ac:dyDescent="0.2">
      <c r="A26" s="84" t="s">
        <v>19</v>
      </c>
      <c r="B26" s="8" t="s">
        <v>20</v>
      </c>
      <c r="C26" s="236">
        <f>+'6. Residential'!C28+'8. Addendum '!C28</f>
        <v>0</v>
      </c>
      <c r="D26" s="237">
        <f>+'7. Commercial'!C28+'8. Addendum '!D28</f>
        <v>0</v>
      </c>
      <c r="E26" s="238">
        <f t="shared" si="0"/>
        <v>0</v>
      </c>
    </row>
    <row r="27" spans="1:5" s="2" customFormat="1" ht="15" x14ac:dyDescent="0.2">
      <c r="A27" s="84" t="s">
        <v>21</v>
      </c>
      <c r="B27" s="8" t="s">
        <v>43</v>
      </c>
      <c r="C27" s="236">
        <f>+'6. Residential'!C29+'8. Addendum '!C29</f>
        <v>0</v>
      </c>
      <c r="D27" s="237">
        <f>+'7. Commercial'!C29+'8. Addendum '!D29</f>
        <v>0</v>
      </c>
      <c r="E27" s="238">
        <f t="shared" si="0"/>
        <v>0</v>
      </c>
    </row>
    <row r="28" spans="1:5" s="2" customFormat="1" ht="15" x14ac:dyDescent="0.2">
      <c r="A28" s="84" t="s">
        <v>44</v>
      </c>
      <c r="B28" s="8" t="s">
        <v>22</v>
      </c>
      <c r="C28" s="236">
        <f>+'6. Residential'!C30+'8. Addendum '!C30</f>
        <v>0</v>
      </c>
      <c r="D28" s="237">
        <f>+'7. Commercial'!C30+'8. Addendum '!D30</f>
        <v>0</v>
      </c>
      <c r="E28" s="238">
        <f t="shared" si="0"/>
        <v>0</v>
      </c>
    </row>
    <row r="29" spans="1:5" s="2" customFormat="1" ht="15" x14ac:dyDescent="0.2">
      <c r="A29" s="84" t="s">
        <v>23</v>
      </c>
      <c r="B29" s="8" t="s">
        <v>24</v>
      </c>
      <c r="C29" s="236">
        <f>+'6. Residential'!C31+'8. Addendum '!C31</f>
        <v>0</v>
      </c>
      <c r="D29" s="237">
        <f>+'7. Commercial'!C31+'8. Addendum '!D31</f>
        <v>0</v>
      </c>
      <c r="E29" s="238">
        <f t="shared" si="0"/>
        <v>0</v>
      </c>
    </row>
    <row r="30" spans="1:5" s="2" customFormat="1" ht="15" x14ac:dyDescent="0.2">
      <c r="A30" s="84" t="s">
        <v>25</v>
      </c>
      <c r="B30" s="8" t="s">
        <v>26</v>
      </c>
      <c r="C30" s="236">
        <f>+'6. Residential'!C32+'8. Addendum '!C32</f>
        <v>0</v>
      </c>
      <c r="D30" s="237">
        <f>+'7. Commercial'!C32+'8. Addendum '!D32</f>
        <v>0</v>
      </c>
      <c r="E30" s="238">
        <f t="shared" si="0"/>
        <v>0</v>
      </c>
    </row>
    <row r="31" spans="1:5" s="2" customFormat="1" ht="15" x14ac:dyDescent="0.2">
      <c r="A31" s="84" t="s">
        <v>27</v>
      </c>
      <c r="B31" s="8" t="s">
        <v>28</v>
      </c>
      <c r="C31" s="236">
        <f>+'6. Residential'!C33+'8. Addendum '!C33</f>
        <v>0</v>
      </c>
      <c r="D31" s="237">
        <f>+'7. Commercial'!C33+'8. Addendum '!D33</f>
        <v>0</v>
      </c>
      <c r="E31" s="238">
        <f t="shared" si="0"/>
        <v>0</v>
      </c>
    </row>
    <row r="32" spans="1:5" s="2" customFormat="1" ht="15" x14ac:dyDescent="0.2">
      <c r="A32" s="84" t="s">
        <v>29</v>
      </c>
      <c r="B32" s="8" t="s">
        <v>30</v>
      </c>
      <c r="C32" s="236">
        <f>+'6. Residential'!C34+'8. Addendum '!C34</f>
        <v>0</v>
      </c>
      <c r="D32" s="237">
        <f>+'7. Commercial'!C34+'8. Addendum '!D34</f>
        <v>0</v>
      </c>
      <c r="E32" s="238">
        <f t="shared" si="0"/>
        <v>0</v>
      </c>
    </row>
    <row r="33" spans="1:5" s="2" customFormat="1" ht="15" x14ac:dyDescent="0.2">
      <c r="A33" s="84" t="s">
        <v>31</v>
      </c>
      <c r="B33" s="8" t="s">
        <v>48</v>
      </c>
      <c r="C33" s="236">
        <f>+'6. Residential'!C35+'8. Addendum '!C35</f>
        <v>0</v>
      </c>
      <c r="D33" s="237">
        <f>+'7. Commercial'!C35+'8. Addendum '!D35</f>
        <v>0</v>
      </c>
      <c r="E33" s="238">
        <f t="shared" si="0"/>
        <v>0</v>
      </c>
    </row>
    <row r="34" spans="1:5" s="2" customFormat="1" ht="15" x14ac:dyDescent="0.2">
      <c r="A34" s="84" t="s">
        <v>32</v>
      </c>
      <c r="B34" s="8" t="s">
        <v>63</v>
      </c>
      <c r="C34" s="236">
        <f>+'6. Residential'!C36+'8. Addendum '!C36</f>
        <v>0</v>
      </c>
      <c r="D34" s="237">
        <f>+'7. Commercial'!C36+'8. Addendum '!D36</f>
        <v>0</v>
      </c>
      <c r="E34" s="238">
        <f t="shared" si="0"/>
        <v>0</v>
      </c>
    </row>
    <row r="35" spans="1:5" s="2" customFormat="1" ht="15" x14ac:dyDescent="0.2">
      <c r="A35" s="84" t="s">
        <v>33</v>
      </c>
      <c r="B35" s="8" t="s">
        <v>167</v>
      </c>
      <c r="C35" s="236">
        <f>+'6. Residential'!C37+'8. Addendum '!C37</f>
        <v>0</v>
      </c>
      <c r="D35" s="237">
        <f>+'7. Commercial'!C37+'8. Addendum '!D37</f>
        <v>0</v>
      </c>
      <c r="E35" s="238">
        <f t="shared" si="0"/>
        <v>0</v>
      </c>
    </row>
    <row r="36" spans="1:5" s="2" customFormat="1" ht="15" x14ac:dyDescent="0.2">
      <c r="A36" s="84" t="s">
        <v>34</v>
      </c>
      <c r="B36" s="8" t="s">
        <v>49</v>
      </c>
      <c r="C36" s="236">
        <f>+'6. Residential'!C38+'8. Addendum '!C38</f>
        <v>0</v>
      </c>
      <c r="D36" s="237">
        <f>+'7. Commercial'!C38+'8. Addendum '!D38</f>
        <v>0</v>
      </c>
      <c r="E36" s="238">
        <f t="shared" si="0"/>
        <v>0</v>
      </c>
    </row>
    <row r="37" spans="1:5" s="2" customFormat="1" ht="15" x14ac:dyDescent="0.2">
      <c r="A37" s="84" t="s">
        <v>34</v>
      </c>
      <c r="B37" s="8" t="s">
        <v>105</v>
      </c>
      <c r="C37" s="236">
        <f>+'6. Residential'!C39+'8. Addendum '!C39</f>
        <v>0</v>
      </c>
      <c r="D37" s="237">
        <f>+'7. Commercial'!C39+'8. Addendum '!D39</f>
        <v>0</v>
      </c>
      <c r="E37" s="238">
        <f t="shared" si="0"/>
        <v>0</v>
      </c>
    </row>
    <row r="38" spans="1:5" s="2" customFormat="1" ht="15" x14ac:dyDescent="0.2">
      <c r="A38" s="84" t="s">
        <v>34</v>
      </c>
      <c r="B38" s="8" t="s">
        <v>50</v>
      </c>
      <c r="C38" s="236">
        <f>+'6. Residential'!C40+'8. Addendum '!C40</f>
        <v>0</v>
      </c>
      <c r="D38" s="237">
        <f>+'7. Commercial'!C40+'8. Addendum '!D40</f>
        <v>0</v>
      </c>
      <c r="E38" s="238">
        <f t="shared" si="0"/>
        <v>0</v>
      </c>
    </row>
    <row r="39" spans="1:5" s="2" customFormat="1" ht="15" x14ac:dyDescent="0.2">
      <c r="A39" s="84" t="s">
        <v>34</v>
      </c>
      <c r="B39" s="8" t="s">
        <v>106</v>
      </c>
      <c r="C39" s="236">
        <f>+'6. Residential'!C41+'8. Addendum '!C41</f>
        <v>0</v>
      </c>
      <c r="D39" s="237">
        <f>+'7. Commercial'!C41+'8. Addendum '!D41</f>
        <v>0</v>
      </c>
      <c r="E39" s="238">
        <f t="shared" si="0"/>
        <v>0</v>
      </c>
    </row>
    <row r="40" spans="1:5" s="2" customFormat="1" ht="15" x14ac:dyDescent="0.2">
      <c r="A40" s="84" t="s">
        <v>35</v>
      </c>
      <c r="B40" s="8" t="s">
        <v>36</v>
      </c>
      <c r="C40" s="236">
        <f>+'6. Residential'!C42+'8. Addendum '!C42</f>
        <v>0</v>
      </c>
      <c r="D40" s="237">
        <f>+'7. Commercial'!C42+'8. Addendum '!D42</f>
        <v>0</v>
      </c>
      <c r="E40" s="238">
        <f t="shared" si="0"/>
        <v>0</v>
      </c>
    </row>
    <row r="41" spans="1:5" s="2" customFormat="1" ht="15" x14ac:dyDescent="0.2">
      <c r="A41" s="84">
        <v>26</v>
      </c>
      <c r="B41" s="8" t="s">
        <v>37</v>
      </c>
      <c r="C41" s="236">
        <f>+'6. Residential'!C43+'8. Addendum '!C43</f>
        <v>0</v>
      </c>
      <c r="D41" s="237">
        <f>+'7. Commercial'!C43+'8. Addendum '!D43</f>
        <v>0</v>
      </c>
      <c r="E41" s="238">
        <f t="shared" si="0"/>
        <v>0</v>
      </c>
    </row>
    <row r="42" spans="1:5" s="2" customFormat="1" ht="15" x14ac:dyDescent="0.2">
      <c r="A42" s="84">
        <v>27</v>
      </c>
      <c r="B42" s="8" t="s">
        <v>41</v>
      </c>
      <c r="C42" s="236">
        <f>+'6. Residential'!C44+'8. Addendum '!C44</f>
        <v>0</v>
      </c>
      <c r="D42" s="237">
        <f>+'7. Commercial'!C44+'8. Addendum '!D44</f>
        <v>0</v>
      </c>
      <c r="E42" s="238">
        <f t="shared" si="0"/>
        <v>0</v>
      </c>
    </row>
    <row r="43" spans="1:5" s="2" customFormat="1" ht="15" x14ac:dyDescent="0.2">
      <c r="A43" s="84">
        <v>28</v>
      </c>
      <c r="B43" s="8" t="s">
        <v>38</v>
      </c>
      <c r="C43" s="236">
        <f>+'6. Residential'!C45+'8. Addendum '!C45</f>
        <v>0</v>
      </c>
      <c r="D43" s="237">
        <f>+'7. Commercial'!C45+'8. Addendum '!D45</f>
        <v>0</v>
      </c>
      <c r="E43" s="238">
        <f t="shared" si="0"/>
        <v>0</v>
      </c>
    </row>
    <row r="44" spans="1:5" s="2" customFormat="1" ht="15" x14ac:dyDescent="0.2">
      <c r="A44" s="84">
        <v>29</v>
      </c>
      <c r="B44" s="8" t="s">
        <v>39</v>
      </c>
      <c r="C44" s="236">
        <f>+'6. Residential'!C46+'8. Addendum '!C46</f>
        <v>0</v>
      </c>
      <c r="D44" s="237">
        <f>+'7. Commercial'!C46+'8. Addendum '!D46</f>
        <v>0</v>
      </c>
      <c r="E44" s="238">
        <f t="shared" si="0"/>
        <v>0</v>
      </c>
    </row>
    <row r="45" spans="1:5" s="2" customFormat="1" ht="15" x14ac:dyDescent="0.2">
      <c r="A45" s="84">
        <v>30</v>
      </c>
      <c r="B45" s="8" t="s">
        <v>61</v>
      </c>
      <c r="C45" s="236">
        <f>+'6. Residential'!C47+'8. Addendum '!C47</f>
        <v>0</v>
      </c>
      <c r="D45" s="237">
        <f>+'7. Commercial'!C47+'8. Addendum '!D47</f>
        <v>0</v>
      </c>
      <c r="E45" s="238">
        <f t="shared" si="0"/>
        <v>0</v>
      </c>
    </row>
    <row r="46" spans="1:5" s="2" customFormat="1" ht="15" x14ac:dyDescent="0.2">
      <c r="A46" s="85"/>
      <c r="B46" s="8"/>
      <c r="C46" s="236">
        <f>+'6. Residential'!C48+'8. Addendum '!C48</f>
        <v>0</v>
      </c>
      <c r="D46" s="237">
        <f>+'7. Commercial'!C48+'8. Addendum '!D48</f>
        <v>0</v>
      </c>
      <c r="E46" s="238">
        <f t="shared" si="0"/>
        <v>0</v>
      </c>
    </row>
    <row r="47" spans="1:5" s="3" customFormat="1" ht="16.5" thickBot="1" x14ac:dyDescent="0.3">
      <c r="A47" s="83"/>
      <c r="B47" s="102" t="s">
        <v>2</v>
      </c>
      <c r="C47" s="236">
        <f>+'6. Residential'!C49+'8. Addendum '!C49</f>
        <v>0</v>
      </c>
      <c r="D47" s="237">
        <f>+'7. Commercial'!C49+'8. Addendum '!D49</f>
        <v>0</v>
      </c>
      <c r="E47" s="238">
        <f t="shared" si="0"/>
        <v>0</v>
      </c>
    </row>
    <row r="48" spans="1:5" s="2" customFormat="1" ht="15" x14ac:dyDescent="0.2">
      <c r="A48" s="6"/>
    </row>
    <row r="49" s="2" customFormat="1" ht="15" x14ac:dyDescent="0.2"/>
    <row r="50" s="2" customFormat="1" ht="15" x14ac:dyDescent="0.2"/>
    <row r="51" s="2" customFormat="1" ht="15" x14ac:dyDescent="0.2"/>
    <row r="52" s="2" customFormat="1" ht="15" x14ac:dyDescent="0.2"/>
    <row r="53" s="2" customFormat="1" ht="15" x14ac:dyDescent="0.2"/>
    <row r="54" s="2" customFormat="1" ht="15" x14ac:dyDescent="0.2"/>
    <row r="55" s="2" customFormat="1" ht="15" x14ac:dyDescent="0.2"/>
    <row r="56" s="2" customFormat="1" ht="15" x14ac:dyDescent="0.2"/>
    <row r="57" s="2" customFormat="1" ht="15" x14ac:dyDescent="0.2"/>
    <row r="58" s="2" customFormat="1" ht="15" x14ac:dyDescent="0.2"/>
    <row r="59" s="2" customFormat="1" ht="15" x14ac:dyDescent="0.2"/>
    <row r="60" s="2" customFormat="1" ht="15" x14ac:dyDescent="0.2"/>
  </sheetData>
  <sheetProtection selectLockedCells="1"/>
  <phoneticPr fontId="7" type="noConversion"/>
  <printOptions horizontalCentered="1" gridLines="1"/>
  <pageMargins left="0.25" right="0.25" top="0.25" bottom="0.25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Instructions</vt:lpstr>
      <vt:lpstr>1. Cheat Sheet</vt:lpstr>
      <vt:lpstr>2. List Reports</vt:lpstr>
      <vt:lpstr>3. Residential Conversions</vt:lpstr>
      <vt:lpstr>4. Commercial Conversions</vt:lpstr>
      <vt:lpstr>5. CY Lbs to Tons </vt:lpstr>
      <vt:lpstr>6. Residential</vt:lpstr>
      <vt:lpstr>7. Commercial</vt:lpstr>
      <vt:lpstr>Summary</vt:lpstr>
      <vt:lpstr>8. Addendum </vt:lpstr>
      <vt:lpstr>Print out version</vt:lpstr>
    </vt:vector>
  </TitlesOfParts>
  <Company>TOWNSHIP OF CARNEY'S POINT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P. Chapman</dc:creator>
  <cp:lastModifiedBy>Hall, Tanara</cp:lastModifiedBy>
  <cp:lastPrinted>2021-08-12T20:16:53Z</cp:lastPrinted>
  <dcterms:created xsi:type="dcterms:W3CDTF">2000-02-28T11:35:18Z</dcterms:created>
  <dcterms:modified xsi:type="dcterms:W3CDTF">2022-03-24T20:11:27Z</dcterms:modified>
</cp:coreProperties>
</file>